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65" windowWidth="14805" windowHeight="7950" activeTab="4"/>
  </bookViews>
  <sheets>
    <sheet name="1кв" sheetId="23" r:id="rId1"/>
    <sheet name="2кв" sheetId="24" r:id="rId2"/>
    <sheet name="3кв" sheetId="25" r:id="rId3"/>
    <sheet name="4кв" sheetId="26" r:id="rId4"/>
    <sheet name="отчет" sheetId="27" r:id="rId5"/>
  </sheets>
  <definedNames>
    <definedName name="_xlnm.Print_Area" localSheetId="0">'1кв'!$A$1:$E$59</definedName>
    <definedName name="_xlnm.Print_Area" localSheetId="1">'2кв'!$A$1:$E$55</definedName>
    <definedName name="_xlnm.Print_Area" localSheetId="2">'3кв'!$A$1:$E$60</definedName>
    <definedName name="_xlnm.Print_Area" localSheetId="3">'4кв'!$A$1:$E$58</definedName>
    <definedName name="_xlnm.Print_Area" localSheetId="4">отчет!$A$1:$C$45</definedName>
  </definedNames>
  <calcPr calcId="152511"/>
</workbook>
</file>

<file path=xl/calcChain.xml><?xml version="1.0" encoding="utf-8"?>
<calcChain xmlns="http://schemas.openxmlformats.org/spreadsheetml/2006/main">
  <c r="C26" i="27" l="1"/>
  <c r="D26" i="27"/>
  <c r="D17" i="27"/>
  <c r="C6" i="27"/>
  <c r="D34" i="27"/>
  <c r="E35" i="26"/>
  <c r="C34" i="27"/>
  <c r="C35" i="27" s="1"/>
  <c r="C27" i="27"/>
  <c r="F35" i="26"/>
  <c r="E37" i="25" l="1"/>
  <c r="E32" i="24"/>
  <c r="E36" i="23"/>
  <c r="C31" i="27" l="1"/>
  <c r="C30" i="27"/>
  <c r="C29" i="27"/>
  <c r="E27" i="23"/>
  <c r="C23" i="27"/>
  <c r="C21" i="27"/>
  <c r="C22" i="27"/>
  <c r="C24" i="27"/>
  <c r="C25" i="27"/>
  <c r="C12" i="27"/>
  <c r="F54" i="26"/>
  <c r="C40" i="27"/>
  <c r="B56" i="26"/>
  <c r="B55" i="26"/>
  <c r="B54" i="26"/>
  <c r="B53" i="26"/>
  <c r="E33" i="26"/>
  <c r="E32" i="26"/>
  <c r="E30" i="26"/>
  <c r="E29" i="26"/>
  <c r="E28" i="26"/>
  <c r="F19" i="26"/>
  <c r="E22" i="26" s="1"/>
  <c r="C20" i="27" s="1"/>
  <c r="E21" i="26" l="1"/>
  <c r="F56" i="25"/>
  <c r="E30" i="25"/>
  <c r="E31" i="25"/>
  <c r="E32" i="25"/>
  <c r="E33" i="25"/>
  <c r="E34" i="25"/>
  <c r="E35" i="25"/>
  <c r="E29" i="25"/>
  <c r="B57" i="26" l="1"/>
  <c r="B58" i="26" s="1"/>
  <c r="F51" i="24"/>
  <c r="B50" i="24" s="1"/>
  <c r="B58" i="25" l="1"/>
  <c r="B57" i="25"/>
  <c r="B56" i="25"/>
  <c r="B55" i="25"/>
  <c r="E21" i="25"/>
  <c r="F19" i="25"/>
  <c r="E22" i="25" s="1"/>
  <c r="B59" i="25" l="1"/>
  <c r="B53" i="24"/>
  <c r="B52" i="24"/>
  <c r="B51" i="24"/>
  <c r="E30" i="24"/>
  <c r="E29" i="24"/>
  <c r="F19" i="24"/>
  <c r="E22" i="24" s="1"/>
  <c r="E21" i="24" l="1"/>
  <c r="E30" i="23"/>
  <c r="E31" i="23"/>
  <c r="E32" i="23"/>
  <c r="E33" i="23"/>
  <c r="E34" i="23"/>
  <c r="F19" i="23"/>
  <c r="F55" i="23"/>
  <c r="B54" i="23" s="1"/>
  <c r="C13" i="27" s="1"/>
  <c r="B54" i="24" l="1"/>
  <c r="B55" i="23"/>
  <c r="C14" i="27" s="1"/>
  <c r="E29" i="23"/>
  <c r="B57" i="23"/>
  <c r="C16" i="27" s="1"/>
  <c r="B56" i="23"/>
  <c r="C15" i="27" s="1"/>
  <c r="E22" i="23"/>
  <c r="C17" i="27" l="1"/>
  <c r="E21" i="23"/>
  <c r="B58" i="23" l="1"/>
  <c r="C19" i="27"/>
  <c r="B59" i="23"/>
  <c r="B47" i="24" s="1"/>
  <c r="B55" i="24" s="1"/>
  <c r="B52" i="25" s="1"/>
  <c r="B60" i="25" s="1"/>
  <c r="B50" i="26" s="1"/>
  <c r="E34" i="27" l="1"/>
</calcChain>
</file>

<file path=xl/sharedStrings.xml><?xml version="1.0" encoding="utf-8"?>
<sst xmlns="http://schemas.openxmlformats.org/spreadsheetml/2006/main" count="407" uniqueCount="152">
  <si>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</si>
  <si>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</si>
  <si>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</si>
  <si>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</si>
  <si>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</si>
  <si>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</si>
  <si>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</si>
  <si>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</si>
  <si>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</si>
  <si>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</si>
  <si>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</si>
  <si>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</si>
  <si>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</si>
  <si>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</si>
  <si>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</si>
  <si>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</si>
  <si>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</si>
  <si>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</si>
  <si>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</si>
  <si>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</si>
  <si>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</si>
  <si>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</si>
  <si>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</si>
  <si>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</si>
  <si>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Свердлова, д. 35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</si>
  <si>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№33  от   01.05.2015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</si>
  <si>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№35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Свердлова</t>
    </r>
  </si>
  <si>
    <t>Стоимость материалов</t>
  </si>
  <si>
    <t>1 квартал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</si>
  <si>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</si>
  <si>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</si>
  <si>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</si>
  <si>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</si>
  <si>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</si>
  <si>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</si>
  <si>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не жилые помещения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</si>
  <si>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</si>
  <si>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Расходы по управлению МКД </t>
  </si>
  <si>
    <t xml:space="preserve">Расходы по содержанию и тек. ремонту </t>
  </si>
  <si>
    <t>февраль</t>
  </si>
  <si>
    <t>Остаток на начало квартала</t>
  </si>
  <si>
    <t>определена приложением № 9 к договору №9 от 01.04.2015 г.</t>
  </si>
  <si>
    <t>интернет ТТК</t>
  </si>
  <si>
    <t xml:space="preserve">Услуги по содержанию многоквартирного дома </t>
  </si>
  <si>
    <t>интернет Ростелеком</t>
  </si>
  <si>
    <t>интернет Квант-телеком</t>
  </si>
  <si>
    <t>Тандер</t>
  </si>
  <si>
    <t>по договору администр.</t>
  </si>
  <si>
    <t>электроэнергия на СОИ</t>
  </si>
  <si>
    <t>водоотведение на СОИ</t>
  </si>
  <si>
    <t>холодная вода на СОИ</t>
  </si>
  <si>
    <t>ВИОЛА</t>
  </si>
  <si>
    <t>Дератизация, дезинсекция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</si>
  <si>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№29   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№ 21 от 15.05.2022г.</t>
    </r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</si>
  <si>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Лыкова Романа Александровича</t>
    </r>
  </si>
  <si>
    <t>Заказчик - Собственники МКД, в лице председателя совета МКД Лыков Р.А.</t>
  </si>
  <si>
    <t>ч/ч</t>
  </si>
  <si>
    <t>S дома = 3873,8 + 818,7 (не жилые)=4693,2м2</t>
  </si>
  <si>
    <t>за 1 квартал 2023 года</t>
  </si>
  <si>
    <t>"31" 03  2023 г.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</si>
  <si>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</si>
  <si>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Замена окон 2 подьед (смета)</t>
  </si>
  <si>
    <t xml:space="preserve">Ремонт дверного полотна </t>
  </si>
  <si>
    <t>Кладка тумбочки под  канализац. В подвале  (кв.27)</t>
  </si>
  <si>
    <t>Ремонт информационного стенда 2 под. (кв.29)</t>
  </si>
  <si>
    <t>Частичный ремонт мягкой кровли(кв.38)</t>
  </si>
  <si>
    <t>Ремонт потолка после протечки 1 подъезд,5эт(кв.21)</t>
  </si>
  <si>
    <t>Ремонт детской площадки(установка плаката)(кв29)</t>
  </si>
  <si>
    <t>март</t>
  </si>
  <si>
    <t xml:space="preserve">           2. Всего за период с "01" 01 2023 г. по "31" 03 2023 г. выполнено работ (оказано услуг) на общую сумму  триста тридцать девять тысяч девятьсот шестьдесят два рубля 28 копеек</t>
  </si>
  <si>
    <t>Исполнитель - ООО ЖКХ "Локомотив", в лице директора  Бовкун А.А.</t>
  </si>
  <si>
    <t>Предъявлено населению 292710,63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</si>
  <si>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Лыкова Татьяна Александровна</t>
    </r>
  </si>
  <si>
    <t>за 2 квартал 2023 года</t>
  </si>
  <si>
    <t>"30" 06  2023 г.</t>
  </si>
  <si>
    <t>2 квартал</t>
  </si>
  <si>
    <t>за 3 квартал 2023 года</t>
  </si>
  <si>
    <t>"30" 09  2023 г.</t>
  </si>
  <si>
    <t>3 квартал</t>
  </si>
  <si>
    <t>Окраска МАФ(1/3)</t>
  </si>
  <si>
    <t>установка информационного щита</t>
  </si>
  <si>
    <t>май</t>
  </si>
  <si>
    <t>июнь</t>
  </si>
  <si>
    <t>Поверка, ремонт ОДПУ ТЭ</t>
  </si>
  <si>
    <t xml:space="preserve">           2. Всего за период с "01" 04 2023 г. по "30" 06 2023 г. выполнено работ (оказано услуг) на общую сумму  триста четырнадцать тысяч триста пятьдесят девять рублей 97 копеек</t>
  </si>
  <si>
    <t>Предъявлено населению 286816,99</t>
  </si>
  <si>
    <t>частичный ремонт мягкой кровли (кв 38)</t>
  </si>
  <si>
    <t>бетониров.дорожки к канализац.</t>
  </si>
  <si>
    <t>замена выпуска КНС в 3 подъезде (кв 20)</t>
  </si>
  <si>
    <t>ремонт лавочки 4 под.,бетониров.ступенек 1 под.</t>
  </si>
  <si>
    <t>ремонт ступенек 1го подъезда и лавочки 4го подъезда (кв17)</t>
  </si>
  <si>
    <t>июль</t>
  </si>
  <si>
    <t>август</t>
  </si>
  <si>
    <t>сентябрь</t>
  </si>
  <si>
    <t>Частичный ремонт мягкой кровли (кв.38)</t>
  </si>
  <si>
    <t>ремонт лавочки (кв56)</t>
  </si>
  <si>
    <t>Тех.диагностирование ВДГО</t>
  </si>
  <si>
    <t xml:space="preserve">           2. Всего за период с "01" 07 2023 г. по "30" 09 2023 г. выполнено работ (оказано услуг) на общую сумму  триста девяносто четыре тысячи сто сорок пять рублей 87 копеек</t>
  </si>
  <si>
    <t>Предъявлено населению 344248,09</t>
  </si>
  <si>
    <t>ОТЧЕТ</t>
  </si>
  <si>
    <t>О ВЫПОЛНЕННЫХ РАБОТАХ И ДВИЖЕНИИ  СРЕДСТВ</t>
  </si>
  <si>
    <t>НА ЛИЦЕВОМ СЧЕТЕ  ЗА  период  с 01.01.2023 г. по 31.12.2023 г.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</si>
  <si>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</si>
  <si>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</si>
  <si>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</si>
  <si>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</si>
  <si>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 xml:space="preserve">Оплачено не жилые помещения </t>
  </si>
  <si>
    <t>Оплачено за размещение оборудования в МОП интернет Ростелеком</t>
  </si>
  <si>
    <t>Оплачено за размещение оборудования в МОП интернет ТТК</t>
  </si>
  <si>
    <t>Оплачено за размещение оборудования в МОП интернет Квант телеком</t>
  </si>
  <si>
    <t>Итого доходов:</t>
  </si>
  <si>
    <t>Расходы:</t>
  </si>
  <si>
    <t>Холодная вода на СОИ</t>
  </si>
  <si>
    <t>Электроэнергия на СОИ</t>
  </si>
  <si>
    <t>Водоотведение на СОИ</t>
  </si>
  <si>
    <t>работы по договору, всего</t>
  </si>
  <si>
    <t xml:space="preserve">   * Тех.диагностирование ВДГО</t>
  </si>
  <si>
    <t>Итого расходов</t>
  </si>
  <si>
    <t>Остаток средств на 01.01.2024</t>
  </si>
  <si>
    <t>Справочно:</t>
  </si>
  <si>
    <t>Задолженность населения по оплате на 01.01.2023 г.</t>
  </si>
  <si>
    <t>Задолженность населения по оплате на 01.01.2024 г.</t>
  </si>
  <si>
    <t>Прирост (+) / уменьшение (-) задолженности за год</t>
  </si>
  <si>
    <t xml:space="preserve">Получил: </t>
  </si>
  <si>
    <t>Отчет за 2023 год.</t>
  </si>
  <si>
    <t>Перечень предлагаемых работ на 2024 год.</t>
  </si>
  <si>
    <t>Предложение по структуре тарифа на 2024 год.</t>
  </si>
  <si>
    <t>_____________________________________________</t>
  </si>
  <si>
    <t>по ж.д. ул. Свердлова, д. 35</t>
  </si>
  <si>
    <t>за 4 квартал 2023 года</t>
  </si>
  <si>
    <t>31.12.2023 г.</t>
  </si>
  <si>
    <t>4 квартал</t>
  </si>
  <si>
    <t>Ремонт остекления в подъезде (кв. 27)</t>
  </si>
  <si>
    <t>Частичный ремонт мягкой кровли (кв. 41)</t>
  </si>
  <si>
    <t>Замена ХВС 1-м подъезд (смета)</t>
  </si>
  <si>
    <t>Ремонт окна в 1 подъезде</t>
  </si>
  <si>
    <t>Частичный ремонт мягкой кровли (кв.53)</t>
  </si>
  <si>
    <t>Замена стояка полотенцесушителей (кв.51)</t>
  </si>
  <si>
    <t>октябрь</t>
  </si>
  <si>
    <t>ноябрь</t>
  </si>
  <si>
    <t>декабрь</t>
  </si>
  <si>
    <t>Заказчик - Собственники МКД, в лице председателя совета МКД Лыкова Т.А.</t>
  </si>
  <si>
    <t>Предъявлено населению 345048,7</t>
  </si>
  <si>
    <t>Начислено всего 1268824,41</t>
  </si>
  <si>
    <t>* холодная вода на СОИ - 23958,79</t>
  </si>
  <si>
    <t>* электроэнергия на СОИ- 25219,98</t>
  </si>
  <si>
    <t>* водоотведение на СОИ- 37517,06</t>
  </si>
  <si>
    <t>Непредвиденные работы 149,03 ч/ч</t>
  </si>
  <si>
    <t xml:space="preserve">   * Поверка ОДПУ ТЭ</t>
  </si>
  <si>
    <t xml:space="preserve">   * Замена окон 2 подьед (смета)</t>
  </si>
  <si>
    <t xml:space="preserve">   * Замена ХВС 1-м подъезд (смета)</t>
  </si>
  <si>
    <t xml:space="preserve">           2. Всего за период с "01" 10 2023 г. по "31" 12 2023 г. выполнено работ (оказано услуг) на общую сумму  триста девяносто девять тысяч восемьсот двадцать пять рублей 52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</si>
</sst>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1" fillId="0" borderId="0"/>
  </cellStyleXfs>
  <cellXfs count="10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3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43" fontId="2" fillId="0" borderId="0" xfId="0" applyNumberFormat="1" applyFont="1"/>
    <xf numFmtId="0" fontId="5" fillId="0" borderId="0" xfId="0" applyFont="1" applyBorder="1" applyAlignment="1">
      <alignment horizontal="left" vertical="center" wrapText="1"/>
    </xf>
    <xf numFmtId="43" fontId="5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3" fontId="5" fillId="0" borderId="0" xfId="0" applyNumberFormat="1" applyFont="1" applyBorder="1" applyAlignment="1">
      <alignment horizontal="center" vertical="center" wrapText="1"/>
    </xf>
    <xf numFmtId="43" fontId="2" fillId="0" borderId="0" xfId="1" applyFont="1"/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8" fillId="0" borderId="1" xfId="0" applyFont="1" applyBorder="1" applyAlignment="1">
      <alignment wrapText="1"/>
    </xf>
    <xf numFmtId="39" fontId="2" fillId="0" borderId="1" xfId="1" applyNumberFormat="1" applyFont="1" applyBorder="1" applyAlignment="1">
      <alignment horizontal="right" vertical="center" wrapText="1"/>
    </xf>
    <xf numFmtId="164" fontId="5" fillId="0" borderId="0" xfId="0" applyNumberFormat="1" applyFont="1"/>
    <xf numFmtId="164" fontId="5" fillId="0" borderId="0" xfId="1" applyNumberFormat="1" applyFont="1"/>
    <xf numFmtId="0" fontId="8" fillId="0" borderId="1" xfId="0" applyFont="1" applyBorder="1"/>
    <xf numFmtId="0" fontId="7" fillId="0" borderId="3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7" fillId="0" borderId="0" xfId="0" applyFont="1"/>
    <xf numFmtId="0" fontId="7" fillId="0" borderId="6" xfId="0" applyFont="1" applyFill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3" borderId="0" xfId="0" applyFont="1" applyFill="1" applyBorder="1" applyAlignment="1">
      <alignment horizontal="right"/>
    </xf>
    <xf numFmtId="0" fontId="7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43" fontId="5" fillId="0" borderId="7" xfId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12" fillId="0" borderId="0" xfId="0" applyFont="1" applyAlignment="1"/>
    <xf numFmtId="0" fontId="8" fillId="0" borderId="0" xfId="0" applyFont="1" applyAlignment="1"/>
    <xf numFmtId="0" fontId="8" fillId="0" borderId="0" xfId="0" applyFont="1"/>
    <xf numFmtId="49" fontId="8" fillId="0" borderId="1" xfId="0" applyNumberFormat="1" applyFont="1" applyBorder="1"/>
    <xf numFmtId="166" fontId="5" fillId="0" borderId="1" xfId="1" applyNumberFormat="1" applyFont="1" applyBorder="1" applyAlignment="1">
      <alignment horizontal="center"/>
    </xf>
    <xf numFmtId="4" fontId="12" fillId="0" borderId="0" xfId="0" applyNumberFormat="1" applyFont="1"/>
    <xf numFmtId="0" fontId="8" fillId="0" borderId="0" xfId="0" applyFont="1" applyAlignment="1">
      <alignment horizontal="left"/>
    </xf>
    <xf numFmtId="49" fontId="2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/>
    <xf numFmtId="43" fontId="2" fillId="2" borderId="1" xfId="1" applyFont="1" applyFill="1" applyBorder="1" applyAlignment="1">
      <alignment horizontal="center"/>
    </xf>
    <xf numFmtId="164" fontId="2" fillId="0" borderId="0" xfId="1" applyNumberFormat="1" applyFont="1" applyBorder="1"/>
    <xf numFmtId="0" fontId="2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4" fontId="8" fillId="0" borderId="0" xfId="0" applyNumberFormat="1" applyFont="1"/>
    <xf numFmtId="0" fontId="8" fillId="0" borderId="0" xfId="0" applyFont="1" applyBorder="1"/>
    <xf numFmtId="164" fontId="2" fillId="0" borderId="1" xfId="1" applyNumberFormat="1" applyFont="1" applyBorder="1" applyAlignment="1">
      <alignment horizontal="right"/>
    </xf>
    <xf numFmtId="0" fontId="2" fillId="0" borderId="10" xfId="0" applyFont="1" applyBorder="1" applyAlignment="1">
      <alignment vertical="center" wrapText="1"/>
    </xf>
    <xf numFmtId="43" fontId="0" fillId="0" borderId="0" xfId="0" applyNumberFormat="1"/>
    <xf numFmtId="49" fontId="8" fillId="0" borderId="1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43" fontId="5" fillId="0" borderId="1" xfId="1" applyFont="1" applyBorder="1" applyAlignment="1">
      <alignment horizontal="center"/>
    </xf>
    <xf numFmtId="49" fontId="14" fillId="0" borderId="1" xfId="0" applyNumberFormat="1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8" fillId="0" borderId="0" xfId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43" fontId="8" fillId="0" borderId="2" xfId="1" applyFont="1" applyBorder="1" applyAlignment="1">
      <alignment horizontal="left"/>
    </xf>
    <xf numFmtId="164" fontId="8" fillId="0" borderId="0" xfId="1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left"/>
    </xf>
    <xf numFmtId="43" fontId="5" fillId="0" borderId="0" xfId="0" applyNumberFormat="1" applyFont="1"/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view="pageBreakPreview" topLeftCell="A25" zoomScaleSheetLayoutView="100" workbookViewId="0">
      <selection activeCell="E37" sqref="E37"/>
    </sheetView>
  </sheetViews>
  <sheetFormatPr defaultColWidth="9.140625" defaultRowHeight="15" x14ac:dyDescent="0.25"/>
  <cols>
    <col min="1" max="1" width="31.5703125" style="1" customWidth="1"/>
    <col min="2" max="2" width="20.28515625" style="1" customWidth="1"/>
    <col min="3" max="3" width="13" style="1" customWidth="1"/>
    <col min="4" max="4" width="16.140625" style="1" customWidth="1"/>
    <col min="5" max="5" width="14.140625" style="1" customWidth="1"/>
    <col min="6" max="6" width="9.140625" style="1"/>
    <col min="7" max="7" width="15.5703125" style="1" customWidth="1"/>
    <col min="8" max="16384" width="9.140625" style="1"/>
  </cols>
  <sheetData>
    <row r="1" spans="1:5" x14ac:dyDescent="0.25">
      <c r="A1" s="83" t="s">
        <v>11</v>
      </c>
      <c r="B1" s="83"/>
      <c r="C1" s="83"/>
      <c r="D1" s="83"/>
      <c r="E1" s="83"/>
    </row>
    <row r="2" spans="1:5" ht="35.25" customHeight="1" x14ac:dyDescent="0.25">
      <c r="A2" s="84" t="s">
        <v>12</v>
      </c>
      <c r="B2" s="85"/>
      <c r="C2" s="85"/>
      <c r="D2" s="85"/>
      <c r="E2" s="85"/>
    </row>
    <row r="3" spans="1:5" x14ac:dyDescent="0.25">
      <c r="A3" s="84" t="s">
        <v>58</v>
      </c>
      <c r="B3" s="84"/>
      <c r="C3" s="84"/>
      <c r="D3" s="84"/>
      <c r="E3" s="84"/>
    </row>
    <row r="4" spans="1:5" x14ac:dyDescent="0.25">
      <c r="A4" s="25" t="s">
        <v>13</v>
      </c>
      <c r="B4" s="26"/>
      <c r="C4" s="26"/>
      <c r="D4" s="86" t="s">
        <v>59</v>
      </c>
      <c r="E4" s="86"/>
    </row>
    <row r="5" spans="1:5" ht="18.75" customHeight="1" x14ac:dyDescent="0.25">
      <c r="A5" s="82" t="s">
        <v>0</v>
      </c>
      <c r="B5" s="82"/>
      <c r="C5" s="82"/>
      <c r="D5" s="82"/>
      <c r="E5" s="82"/>
    </row>
    <row r="6" spans="1:5" x14ac:dyDescent="0.25">
      <c r="A6" s="87" t="s">
        <v>24</v>
      </c>
      <c r="B6" s="87"/>
      <c r="C6" s="87"/>
      <c r="D6" s="87"/>
      <c r="E6" s="87"/>
    </row>
    <row r="7" spans="1:5" x14ac:dyDescent="0.25">
      <c r="A7" s="88" t="s">
        <v>1</v>
      </c>
      <c r="B7" s="88"/>
      <c r="C7" s="88"/>
      <c r="D7" s="88"/>
      <c r="E7" s="88"/>
    </row>
    <row r="8" spans="1:5" ht="13.5" customHeight="1" x14ac:dyDescent="0.25">
      <c r="A8" s="82" t="s">
        <v>54</v>
      </c>
      <c r="B8" s="82"/>
      <c r="C8" s="82"/>
      <c r="D8" s="82"/>
      <c r="E8" s="82"/>
    </row>
    <row r="9" spans="1:5" ht="23.25" customHeight="1" x14ac:dyDescent="0.25">
      <c r="A9" s="89" t="s">
        <v>14</v>
      </c>
      <c r="B9" s="89"/>
      <c r="C9" s="89"/>
      <c r="D9" s="89"/>
      <c r="E9" s="89"/>
    </row>
    <row r="10" spans="1:5" ht="30" customHeight="1" x14ac:dyDescent="0.25">
      <c r="A10" s="82" t="s">
        <v>53</v>
      </c>
      <c r="B10" s="82"/>
      <c r="C10" s="82"/>
      <c r="D10" s="82"/>
      <c r="E10" s="82"/>
    </row>
    <row r="11" spans="1:5" x14ac:dyDescent="0.25">
      <c r="A11" s="88" t="s">
        <v>15</v>
      </c>
      <c r="B11" s="88"/>
      <c r="C11" s="88"/>
      <c r="D11" s="88"/>
      <c r="E11" s="88"/>
    </row>
    <row r="12" spans="1:5" x14ac:dyDescent="0.25">
      <c r="A12" s="82" t="s">
        <v>22</v>
      </c>
      <c r="B12" s="82"/>
      <c r="C12" s="82"/>
      <c r="D12" s="82"/>
      <c r="E12" s="82"/>
    </row>
    <row r="13" spans="1:5" x14ac:dyDescent="0.25">
      <c r="A13" s="88" t="s">
        <v>2</v>
      </c>
      <c r="B13" s="88"/>
      <c r="C13" s="88"/>
      <c r="D13" s="88"/>
      <c r="E13" s="88"/>
    </row>
    <row r="14" spans="1:5" x14ac:dyDescent="0.25">
      <c r="A14" s="82" t="s">
        <v>60</v>
      </c>
      <c r="B14" s="82"/>
      <c r="C14" s="82"/>
      <c r="D14" s="82"/>
      <c r="E14" s="82"/>
    </row>
    <row r="15" spans="1:5" ht="10.5" customHeight="1" x14ac:dyDescent="0.25">
      <c r="A15" s="88" t="s">
        <v>16</v>
      </c>
      <c r="B15" s="88"/>
      <c r="C15" s="88"/>
      <c r="D15" s="88"/>
      <c r="E15" s="88"/>
    </row>
    <row r="16" spans="1:5" ht="31.5" customHeight="1" x14ac:dyDescent="0.25">
      <c r="A16" s="82" t="s">
        <v>17</v>
      </c>
      <c r="B16" s="82"/>
      <c r="C16" s="82"/>
      <c r="D16" s="82"/>
      <c r="E16" s="82"/>
    </row>
    <row r="17" spans="1:7" ht="58.5" customHeight="1" x14ac:dyDescent="0.25">
      <c r="A17" s="82" t="s">
        <v>25</v>
      </c>
      <c r="B17" s="82"/>
      <c r="C17" s="82"/>
      <c r="D17" s="82"/>
      <c r="E17" s="82"/>
    </row>
    <row r="18" spans="1:7" ht="38.25" customHeight="1" x14ac:dyDescent="0.25">
      <c r="A18" s="91" t="s">
        <v>26</v>
      </c>
      <c r="B18" s="91"/>
      <c r="C18" s="91"/>
      <c r="D18" s="91"/>
      <c r="E18" s="91"/>
    </row>
    <row r="19" spans="1:7" x14ac:dyDescent="0.25">
      <c r="A19" s="91"/>
      <c r="B19" s="91"/>
      <c r="C19" s="91"/>
      <c r="D19" s="91"/>
      <c r="E19" s="91"/>
      <c r="F19" s="1">
        <f>818.7+3873.8</f>
        <v>4692.5</v>
      </c>
      <c r="G19" s="1">
        <v>3</v>
      </c>
    </row>
    <row r="20" spans="1:7" ht="135" x14ac:dyDescent="0.25">
      <c r="A20" s="2" t="s">
        <v>7</v>
      </c>
      <c r="B20" s="2" t="s">
        <v>10</v>
      </c>
      <c r="C20" s="2" t="s">
        <v>3</v>
      </c>
      <c r="D20" s="2" t="s">
        <v>9</v>
      </c>
      <c r="E20" s="2" t="s">
        <v>8</v>
      </c>
    </row>
    <row r="21" spans="1:7" ht="51" x14ac:dyDescent="0.25">
      <c r="A21" s="19" t="s">
        <v>43</v>
      </c>
      <c r="B21" s="17" t="s">
        <v>41</v>
      </c>
      <c r="C21" s="2" t="s">
        <v>4</v>
      </c>
      <c r="D21" s="2">
        <v>13.82</v>
      </c>
      <c r="E21" s="4">
        <f>D21*F19*G19</f>
        <v>194551.05</v>
      </c>
      <c r="G21" s="10"/>
    </row>
    <row r="22" spans="1:7" x14ac:dyDescent="0.25">
      <c r="A22" s="3" t="s">
        <v>37</v>
      </c>
      <c r="B22" s="17" t="s">
        <v>23</v>
      </c>
      <c r="C22" s="2" t="s">
        <v>4</v>
      </c>
      <c r="D22" s="2">
        <v>5.42</v>
      </c>
      <c r="E22" s="4">
        <f>D22*F19*G19</f>
        <v>76300.049999999988</v>
      </c>
      <c r="G22" s="10"/>
    </row>
    <row r="23" spans="1:7" x14ac:dyDescent="0.25">
      <c r="A23" s="3" t="s">
        <v>52</v>
      </c>
      <c r="B23" s="17" t="s">
        <v>28</v>
      </c>
      <c r="C23" s="2" t="s">
        <v>29</v>
      </c>
      <c r="D23" s="2"/>
      <c r="E23" s="4">
        <v>0</v>
      </c>
      <c r="G23" s="10"/>
    </row>
    <row r="24" spans="1:7" x14ac:dyDescent="0.25">
      <c r="A24" s="3" t="s">
        <v>49</v>
      </c>
      <c r="B24" s="17" t="s">
        <v>28</v>
      </c>
      <c r="C24" s="2" t="s">
        <v>29</v>
      </c>
      <c r="D24" s="2"/>
      <c r="E24" s="4">
        <v>0</v>
      </c>
      <c r="G24" s="10"/>
    </row>
    <row r="25" spans="1:7" ht="15.75" x14ac:dyDescent="0.25">
      <c r="A25" s="23" t="s">
        <v>50</v>
      </c>
      <c r="B25" s="17" t="s">
        <v>28</v>
      </c>
      <c r="C25" s="2" t="s">
        <v>29</v>
      </c>
      <c r="D25" s="2"/>
      <c r="E25" s="20">
        <v>0</v>
      </c>
      <c r="G25" s="10"/>
    </row>
    <row r="26" spans="1:7" x14ac:dyDescent="0.25">
      <c r="A26" s="3" t="s">
        <v>48</v>
      </c>
      <c r="B26" s="17" t="s">
        <v>28</v>
      </c>
      <c r="C26" s="2" t="s">
        <v>29</v>
      </c>
      <c r="D26" s="2"/>
      <c r="E26" s="4">
        <v>8899.75</v>
      </c>
      <c r="G26" s="10"/>
    </row>
    <row r="27" spans="1:7" x14ac:dyDescent="0.25">
      <c r="A27" s="3" t="s">
        <v>27</v>
      </c>
      <c r="B27" s="17" t="s">
        <v>28</v>
      </c>
      <c r="C27" s="2" t="s">
        <v>29</v>
      </c>
      <c r="D27" s="2"/>
      <c r="E27" s="4">
        <f>1149.95+9782.79</f>
        <v>10932.740000000002</v>
      </c>
      <c r="G27" s="10"/>
    </row>
    <row r="28" spans="1:7" x14ac:dyDescent="0.25">
      <c r="A28" s="24" t="s">
        <v>61</v>
      </c>
      <c r="B28" s="37" t="s">
        <v>39</v>
      </c>
      <c r="C28" s="2" t="s">
        <v>56</v>
      </c>
      <c r="D28" s="2"/>
      <c r="E28" s="4">
        <v>38819.03</v>
      </c>
      <c r="G28" s="10"/>
    </row>
    <row r="29" spans="1:7" x14ac:dyDescent="0.25">
      <c r="A29" s="32" t="s">
        <v>62</v>
      </c>
      <c r="B29" s="37" t="s">
        <v>39</v>
      </c>
      <c r="C29" s="2" t="s">
        <v>56</v>
      </c>
      <c r="D29" s="2">
        <v>6</v>
      </c>
      <c r="E29" s="4">
        <f t="shared" ref="E29:E34" si="0">D29*235.95</f>
        <v>1415.6999999999998</v>
      </c>
      <c r="G29" s="10"/>
    </row>
    <row r="30" spans="1:7" ht="30" x14ac:dyDescent="0.25">
      <c r="A30" s="24" t="s">
        <v>63</v>
      </c>
      <c r="B30" s="37" t="s">
        <v>39</v>
      </c>
      <c r="C30" s="2" t="s">
        <v>29</v>
      </c>
      <c r="D30" s="2">
        <v>8</v>
      </c>
      <c r="E30" s="4">
        <f t="shared" si="0"/>
        <v>1887.6</v>
      </c>
      <c r="G30" s="10"/>
    </row>
    <row r="31" spans="1:7" ht="30" x14ac:dyDescent="0.25">
      <c r="A31" s="24" t="s">
        <v>64</v>
      </c>
      <c r="B31" s="37" t="s">
        <v>39</v>
      </c>
      <c r="C31" s="2" t="s">
        <v>56</v>
      </c>
      <c r="D31" s="2">
        <v>1</v>
      </c>
      <c r="E31" s="4">
        <f t="shared" si="0"/>
        <v>235.95</v>
      </c>
      <c r="G31" s="10"/>
    </row>
    <row r="32" spans="1:7" ht="30" x14ac:dyDescent="0.25">
      <c r="A32" s="33" t="s">
        <v>65</v>
      </c>
      <c r="B32" s="38" t="s">
        <v>68</v>
      </c>
      <c r="C32" s="2" t="s">
        <v>56</v>
      </c>
      <c r="D32" s="2">
        <v>6</v>
      </c>
      <c r="E32" s="4">
        <f t="shared" si="0"/>
        <v>1415.6999999999998</v>
      </c>
      <c r="G32" s="10"/>
    </row>
    <row r="33" spans="1:9" ht="30" x14ac:dyDescent="0.25">
      <c r="A33" s="24" t="s">
        <v>66</v>
      </c>
      <c r="B33" s="17" t="s">
        <v>68</v>
      </c>
      <c r="C33" s="2" t="s">
        <v>56</v>
      </c>
      <c r="D33" s="2">
        <v>22</v>
      </c>
      <c r="E33" s="4">
        <f t="shared" si="0"/>
        <v>5190.8999999999996</v>
      </c>
      <c r="G33" s="10"/>
    </row>
    <row r="34" spans="1:9" ht="45" x14ac:dyDescent="0.25">
      <c r="A34" s="24" t="s">
        <v>67</v>
      </c>
      <c r="B34" s="29" t="s">
        <v>68</v>
      </c>
      <c r="C34" s="2" t="s">
        <v>56</v>
      </c>
      <c r="D34" s="36">
        <v>1.33</v>
      </c>
      <c r="E34" s="4">
        <f t="shared" si="0"/>
        <v>313.81349999999998</v>
      </c>
      <c r="G34" s="10"/>
    </row>
    <row r="35" spans="1:9" x14ac:dyDescent="0.25">
      <c r="A35" s="34"/>
      <c r="B35" s="29"/>
      <c r="C35" s="2"/>
      <c r="D35" s="35"/>
      <c r="E35" s="4"/>
      <c r="G35" s="10"/>
    </row>
    <row r="36" spans="1:9" s="9" customFormat="1" ht="14.25" x14ac:dyDescent="0.2">
      <c r="A36" s="5" t="s">
        <v>30</v>
      </c>
      <c r="B36" s="6"/>
      <c r="C36" s="7"/>
      <c r="D36" s="6"/>
      <c r="E36" s="8">
        <f>SUM(E21:E35)</f>
        <v>339962.28350000002</v>
      </c>
    </row>
    <row r="37" spans="1:9" s="9" customFormat="1" ht="14.25" x14ac:dyDescent="0.2">
      <c r="A37" s="11"/>
      <c r="B37" s="12"/>
      <c r="C37" s="13"/>
      <c r="D37" s="12"/>
      <c r="E37" s="14"/>
    </row>
    <row r="38" spans="1:9" ht="33.75" customHeight="1" x14ac:dyDescent="0.25">
      <c r="A38" s="92" t="s">
        <v>69</v>
      </c>
      <c r="B38" s="92"/>
      <c r="C38" s="92"/>
      <c r="D38" s="92"/>
      <c r="E38" s="92"/>
    </row>
    <row r="39" spans="1:9" ht="33" customHeight="1" x14ac:dyDescent="0.25">
      <c r="A39" s="82" t="s">
        <v>21</v>
      </c>
      <c r="B39" s="82"/>
      <c r="C39" s="82"/>
      <c r="D39" s="82"/>
      <c r="E39" s="82"/>
    </row>
    <row r="40" spans="1:9" ht="13.9" customHeight="1" x14ac:dyDescent="0.25">
      <c r="A40" s="82" t="s">
        <v>20</v>
      </c>
      <c r="B40" s="82"/>
      <c r="C40" s="82"/>
      <c r="D40" s="82"/>
      <c r="E40" s="82"/>
    </row>
    <row r="41" spans="1:9" ht="28.5" customHeight="1" x14ac:dyDescent="0.25">
      <c r="A41" s="82" t="s">
        <v>31</v>
      </c>
      <c r="B41" s="82"/>
      <c r="C41" s="82"/>
      <c r="D41" s="82"/>
      <c r="E41" s="82"/>
    </row>
    <row r="42" spans="1:9" x14ac:dyDescent="0.25">
      <c r="A42" s="90" t="s">
        <v>5</v>
      </c>
      <c r="B42" s="90"/>
      <c r="C42" s="90"/>
      <c r="D42" s="90"/>
      <c r="E42" s="90"/>
    </row>
    <row r="43" spans="1:9" x14ac:dyDescent="0.25">
      <c r="A43" s="82" t="s">
        <v>18</v>
      </c>
      <c r="B43" s="82"/>
      <c r="C43" s="82"/>
      <c r="D43" s="82"/>
      <c r="E43" s="82"/>
      <c r="I43" s="1" t="s">
        <v>36</v>
      </c>
    </row>
    <row r="44" spans="1:9" ht="13.9" customHeight="1" x14ac:dyDescent="0.25">
      <c r="A44" s="93" t="s">
        <v>70</v>
      </c>
      <c r="B44" s="93"/>
      <c r="C44" s="93"/>
      <c r="D44" s="93"/>
      <c r="E44" s="93"/>
    </row>
    <row r="45" spans="1:9" x14ac:dyDescent="0.25">
      <c r="B45" s="94" t="s">
        <v>19</v>
      </c>
      <c r="C45" s="94"/>
      <c r="D45" s="94"/>
      <c r="E45" s="27" t="s">
        <v>6</v>
      </c>
    </row>
    <row r="46" spans="1:9" x14ac:dyDescent="0.25">
      <c r="A46" s="18"/>
      <c r="B46" s="18"/>
      <c r="C46" s="18"/>
      <c r="D46" s="18"/>
      <c r="E46" s="18"/>
    </row>
    <row r="47" spans="1:9" ht="13.9" customHeight="1" x14ac:dyDescent="0.25">
      <c r="A47" s="93" t="s">
        <v>55</v>
      </c>
      <c r="B47" s="93"/>
      <c r="C47" s="93"/>
      <c r="D47" s="93"/>
      <c r="E47" s="93"/>
    </row>
    <row r="48" spans="1:9" x14ac:dyDescent="0.25">
      <c r="B48" s="94" t="s">
        <v>19</v>
      </c>
      <c r="C48" s="94"/>
      <c r="D48" s="94"/>
      <c r="E48" s="27" t="s">
        <v>6</v>
      </c>
    </row>
    <row r="49" spans="1:7" x14ac:dyDescent="0.25">
      <c r="A49" s="1" t="s">
        <v>57</v>
      </c>
    </row>
    <row r="50" spans="1:7" x14ac:dyDescent="0.25">
      <c r="A50" s="9" t="s">
        <v>32</v>
      </c>
    </row>
    <row r="51" spans="1:7" x14ac:dyDescent="0.25">
      <c r="A51" s="9" t="s">
        <v>40</v>
      </c>
      <c r="B51" s="22">
        <v>6152.8</v>
      </c>
    </row>
    <row r="52" spans="1:7" ht="27" customHeight="1" x14ac:dyDescent="0.25">
      <c r="A52" s="28" t="s">
        <v>71</v>
      </c>
      <c r="B52" s="15"/>
    </row>
    <row r="53" spans="1:7" x14ac:dyDescent="0.25">
      <c r="A53" s="1" t="s">
        <v>33</v>
      </c>
      <c r="B53" s="15">
        <v>322050.90999999997</v>
      </c>
    </row>
    <row r="54" spans="1:7" x14ac:dyDescent="0.25">
      <c r="A54" s="1" t="s">
        <v>35</v>
      </c>
      <c r="B54" s="15">
        <f>F54+F55+F56</f>
        <v>70181.87</v>
      </c>
      <c r="F54" s="1">
        <v>38410.85</v>
      </c>
      <c r="G54" s="1" t="s">
        <v>46</v>
      </c>
    </row>
    <row r="55" spans="1:7" x14ac:dyDescent="0.25">
      <c r="A55" s="1" t="s">
        <v>44</v>
      </c>
      <c r="B55" s="15">
        <f>350*3</f>
        <v>1050</v>
      </c>
      <c r="F55" s="1">
        <f>3921.98+375.46</f>
        <v>4297.4399999999996</v>
      </c>
      <c r="G55" s="1" t="s">
        <v>47</v>
      </c>
    </row>
    <row r="56" spans="1:7" x14ac:dyDescent="0.25">
      <c r="A56" s="1" t="s">
        <v>42</v>
      </c>
      <c r="B56" s="15">
        <f>3*330</f>
        <v>990</v>
      </c>
      <c r="F56" s="1">
        <v>27473.58</v>
      </c>
      <c r="G56" s="1" t="s">
        <v>51</v>
      </c>
    </row>
    <row r="57" spans="1:7" x14ac:dyDescent="0.25">
      <c r="A57" s="1" t="s">
        <v>45</v>
      </c>
      <c r="B57" s="15">
        <f>3*300</f>
        <v>900</v>
      </c>
    </row>
    <row r="58" spans="1:7" ht="30" x14ac:dyDescent="0.25">
      <c r="A58" s="28" t="s">
        <v>38</v>
      </c>
      <c r="B58" s="15">
        <f>E36</f>
        <v>339962.28350000002</v>
      </c>
    </row>
    <row r="59" spans="1:7" x14ac:dyDescent="0.25">
      <c r="A59" s="16" t="s">
        <v>34</v>
      </c>
      <c r="B59" s="21">
        <f>B51+B53+B54+B55+B56+B57-B58</f>
        <v>61363.296499999939</v>
      </c>
    </row>
    <row r="60" spans="1:7" x14ac:dyDescent="0.25">
      <c r="B60" s="1">
        <v>6152.8</v>
      </c>
    </row>
  </sheetData>
  <mergeCells count="29">
    <mergeCell ref="A43:E43"/>
    <mergeCell ref="A44:E44"/>
    <mergeCell ref="B45:D45"/>
    <mergeCell ref="A47:E47"/>
    <mergeCell ref="B48:D48"/>
    <mergeCell ref="A42:E42"/>
    <mergeCell ref="A13:E13"/>
    <mergeCell ref="A14:E14"/>
    <mergeCell ref="A15:E15"/>
    <mergeCell ref="A16:E16"/>
    <mergeCell ref="A17:E17"/>
    <mergeCell ref="A18:E18"/>
    <mergeCell ref="A19:E19"/>
    <mergeCell ref="A38:E38"/>
    <mergeCell ref="A39:E39"/>
    <mergeCell ref="A40:E40"/>
    <mergeCell ref="A41:E41"/>
    <mergeCell ref="A12:E12"/>
    <mergeCell ref="A1:E1"/>
    <mergeCell ref="A2:E2"/>
    <mergeCell ref="A3:E3"/>
    <mergeCell ref="D4:E4"/>
    <mergeCell ref="A5:E5"/>
    <mergeCell ref="A6:E6"/>
    <mergeCell ref="A7:E7"/>
    <mergeCell ref="A8:E8"/>
    <mergeCell ref="A9:E9"/>
    <mergeCell ref="A10:E10"/>
    <mergeCell ref="A11:E11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view="pageBreakPreview" topLeftCell="A19" zoomScaleSheetLayoutView="100" workbookViewId="0">
      <selection activeCell="E33" sqref="E33"/>
    </sheetView>
  </sheetViews>
  <sheetFormatPr defaultColWidth="9.140625" defaultRowHeight="15" x14ac:dyDescent="0.25"/>
  <cols>
    <col min="1" max="1" width="31.5703125" style="1" customWidth="1"/>
    <col min="2" max="2" width="20.28515625" style="1" customWidth="1"/>
    <col min="3" max="3" width="13" style="1" customWidth="1"/>
    <col min="4" max="4" width="16.140625" style="1" customWidth="1"/>
    <col min="5" max="5" width="14.140625" style="1" customWidth="1"/>
    <col min="6" max="6" width="9.140625" style="1"/>
    <col min="7" max="7" width="15.5703125" style="1" customWidth="1"/>
    <col min="8" max="16384" width="9.140625" style="1"/>
  </cols>
  <sheetData>
    <row r="1" spans="1:5" x14ac:dyDescent="0.25">
      <c r="A1" s="83" t="s">
        <v>11</v>
      </c>
      <c r="B1" s="83"/>
      <c r="C1" s="83"/>
      <c r="D1" s="83"/>
      <c r="E1" s="83"/>
    </row>
    <row r="2" spans="1:5" ht="35.25" customHeight="1" x14ac:dyDescent="0.25">
      <c r="A2" s="84" t="s">
        <v>12</v>
      </c>
      <c r="B2" s="85"/>
      <c r="C2" s="85"/>
      <c r="D2" s="85"/>
      <c r="E2" s="85"/>
    </row>
    <row r="3" spans="1:5" x14ac:dyDescent="0.25">
      <c r="A3" s="84" t="s">
        <v>73</v>
      </c>
      <c r="B3" s="84"/>
      <c r="C3" s="84"/>
      <c r="D3" s="84"/>
      <c r="E3" s="84"/>
    </row>
    <row r="4" spans="1:5" x14ac:dyDescent="0.25">
      <c r="A4" s="25" t="s">
        <v>13</v>
      </c>
      <c r="B4" s="26"/>
      <c r="C4" s="26"/>
      <c r="D4" s="86" t="s">
        <v>74</v>
      </c>
      <c r="E4" s="86"/>
    </row>
    <row r="5" spans="1:5" ht="18.75" customHeight="1" x14ac:dyDescent="0.25">
      <c r="A5" s="82" t="s">
        <v>0</v>
      </c>
      <c r="B5" s="82"/>
      <c r="C5" s="82"/>
      <c r="D5" s="82"/>
      <c r="E5" s="82"/>
    </row>
    <row r="6" spans="1:5" x14ac:dyDescent="0.25">
      <c r="A6" s="87" t="s">
        <v>24</v>
      </c>
      <c r="B6" s="87"/>
      <c r="C6" s="87"/>
      <c r="D6" s="87"/>
      <c r="E6" s="87"/>
    </row>
    <row r="7" spans="1:5" x14ac:dyDescent="0.25">
      <c r="A7" s="88" t="s">
        <v>1</v>
      </c>
      <c r="B7" s="88"/>
      <c r="C7" s="88"/>
      <c r="D7" s="88"/>
      <c r="E7" s="88"/>
    </row>
    <row r="8" spans="1:5" ht="13.5" customHeight="1" x14ac:dyDescent="0.25">
      <c r="A8" s="82" t="s">
        <v>72</v>
      </c>
      <c r="B8" s="82"/>
      <c r="C8" s="82"/>
      <c r="D8" s="82"/>
      <c r="E8" s="82"/>
    </row>
    <row r="9" spans="1:5" ht="23.25" customHeight="1" x14ac:dyDescent="0.25">
      <c r="A9" s="89" t="s">
        <v>14</v>
      </c>
      <c r="B9" s="89"/>
      <c r="C9" s="89"/>
      <c r="D9" s="89"/>
      <c r="E9" s="89"/>
    </row>
    <row r="10" spans="1:5" ht="30" customHeight="1" x14ac:dyDescent="0.25">
      <c r="A10" s="82" t="s">
        <v>53</v>
      </c>
      <c r="B10" s="82"/>
      <c r="C10" s="82"/>
      <c r="D10" s="82"/>
      <c r="E10" s="82"/>
    </row>
    <row r="11" spans="1:5" x14ac:dyDescent="0.25">
      <c r="A11" s="88" t="s">
        <v>15</v>
      </c>
      <c r="B11" s="88"/>
      <c r="C11" s="88"/>
      <c r="D11" s="88"/>
      <c r="E11" s="88"/>
    </row>
    <row r="12" spans="1:5" x14ac:dyDescent="0.25">
      <c r="A12" s="82" t="s">
        <v>22</v>
      </c>
      <c r="B12" s="82"/>
      <c r="C12" s="82"/>
      <c r="D12" s="82"/>
      <c r="E12" s="82"/>
    </row>
    <row r="13" spans="1:5" x14ac:dyDescent="0.25">
      <c r="A13" s="88" t="s">
        <v>2</v>
      </c>
      <c r="B13" s="88"/>
      <c r="C13" s="88"/>
      <c r="D13" s="88"/>
      <c r="E13" s="88"/>
    </row>
    <row r="14" spans="1:5" x14ac:dyDescent="0.25">
      <c r="A14" s="82" t="s">
        <v>60</v>
      </c>
      <c r="B14" s="82"/>
      <c r="C14" s="82"/>
      <c r="D14" s="82"/>
      <c r="E14" s="82"/>
    </row>
    <row r="15" spans="1:5" ht="10.5" customHeight="1" x14ac:dyDescent="0.25">
      <c r="A15" s="88" t="s">
        <v>16</v>
      </c>
      <c r="B15" s="88"/>
      <c r="C15" s="88"/>
      <c r="D15" s="88"/>
      <c r="E15" s="88"/>
    </row>
    <row r="16" spans="1:5" ht="31.5" customHeight="1" x14ac:dyDescent="0.25">
      <c r="A16" s="82" t="s">
        <v>17</v>
      </c>
      <c r="B16" s="82"/>
      <c r="C16" s="82"/>
      <c r="D16" s="82"/>
      <c r="E16" s="82"/>
    </row>
    <row r="17" spans="1:7" ht="58.5" customHeight="1" x14ac:dyDescent="0.25">
      <c r="A17" s="82" t="s">
        <v>25</v>
      </c>
      <c r="B17" s="82"/>
      <c r="C17" s="82"/>
      <c r="D17" s="82"/>
      <c r="E17" s="82"/>
    </row>
    <row r="18" spans="1:7" ht="38.25" customHeight="1" x14ac:dyDescent="0.25">
      <c r="A18" s="91" t="s">
        <v>26</v>
      </c>
      <c r="B18" s="91"/>
      <c r="C18" s="91"/>
      <c r="D18" s="91"/>
      <c r="E18" s="91"/>
    </row>
    <row r="19" spans="1:7" x14ac:dyDescent="0.25">
      <c r="A19" s="91"/>
      <c r="B19" s="91"/>
      <c r="C19" s="91"/>
      <c r="D19" s="91"/>
      <c r="E19" s="91"/>
      <c r="F19" s="1">
        <f>818.7+3873.8</f>
        <v>4692.5</v>
      </c>
      <c r="G19" s="1">
        <v>3</v>
      </c>
    </row>
    <row r="20" spans="1:7" ht="135" x14ac:dyDescent="0.25">
      <c r="A20" s="2" t="s">
        <v>7</v>
      </c>
      <c r="B20" s="2" t="s">
        <v>10</v>
      </c>
      <c r="C20" s="2" t="s">
        <v>3</v>
      </c>
      <c r="D20" s="2" t="s">
        <v>9</v>
      </c>
      <c r="E20" s="2" t="s">
        <v>8</v>
      </c>
    </row>
    <row r="21" spans="1:7" ht="51" x14ac:dyDescent="0.25">
      <c r="A21" s="19" t="s">
        <v>43</v>
      </c>
      <c r="B21" s="17" t="s">
        <v>41</v>
      </c>
      <c r="C21" s="2" t="s">
        <v>4</v>
      </c>
      <c r="D21" s="2">
        <v>13.82</v>
      </c>
      <c r="E21" s="4">
        <f>D21*F19*G19</f>
        <v>194551.05</v>
      </c>
      <c r="G21" s="10"/>
    </row>
    <row r="22" spans="1:7" x14ac:dyDescent="0.25">
      <c r="A22" s="3" t="s">
        <v>37</v>
      </c>
      <c r="B22" s="17" t="s">
        <v>23</v>
      </c>
      <c r="C22" s="2" t="s">
        <v>4</v>
      </c>
      <c r="D22" s="2">
        <v>5.42</v>
      </c>
      <c r="E22" s="4">
        <f>D22*F19*G19</f>
        <v>76300.049999999988</v>
      </c>
      <c r="G22" s="10"/>
    </row>
    <row r="23" spans="1:7" x14ac:dyDescent="0.25">
      <c r="A23" s="3" t="s">
        <v>52</v>
      </c>
      <c r="B23" s="17" t="s">
        <v>75</v>
      </c>
      <c r="C23" s="2" t="s">
        <v>29</v>
      </c>
      <c r="D23" s="2"/>
      <c r="E23" s="4">
        <v>2206.15</v>
      </c>
      <c r="G23" s="10"/>
    </row>
    <row r="24" spans="1:7" x14ac:dyDescent="0.25">
      <c r="A24" s="3" t="s">
        <v>49</v>
      </c>
      <c r="B24" s="17" t="s">
        <v>75</v>
      </c>
      <c r="C24" s="2" t="s">
        <v>29</v>
      </c>
      <c r="D24" s="2"/>
      <c r="E24" s="4">
        <v>7962.47</v>
      </c>
      <c r="G24" s="10"/>
    </row>
    <row r="25" spans="1:7" ht="15.75" x14ac:dyDescent="0.25">
      <c r="A25" s="23" t="s">
        <v>50</v>
      </c>
      <c r="B25" s="17" t="s">
        <v>75</v>
      </c>
      <c r="C25" s="2" t="s">
        <v>29</v>
      </c>
      <c r="D25" s="2"/>
      <c r="E25" s="20">
        <v>5086.03</v>
      </c>
      <c r="G25" s="10"/>
    </row>
    <row r="26" spans="1:7" x14ac:dyDescent="0.25">
      <c r="A26" s="3" t="s">
        <v>48</v>
      </c>
      <c r="B26" s="17" t="s">
        <v>75</v>
      </c>
      <c r="C26" s="2" t="s">
        <v>29</v>
      </c>
      <c r="D26" s="2"/>
      <c r="E26" s="4">
        <v>7459.3</v>
      </c>
      <c r="G26" s="10"/>
    </row>
    <row r="27" spans="1:7" x14ac:dyDescent="0.25">
      <c r="A27" s="3" t="s">
        <v>27</v>
      </c>
      <c r="B27" s="17" t="s">
        <v>75</v>
      </c>
      <c r="C27" s="2" t="s">
        <v>29</v>
      </c>
      <c r="D27" s="2"/>
      <c r="E27" s="4">
        <v>8279.31</v>
      </c>
      <c r="G27" s="10"/>
    </row>
    <row r="28" spans="1:7" x14ac:dyDescent="0.25">
      <c r="A28" s="3" t="s">
        <v>83</v>
      </c>
      <c r="B28" s="41" t="s">
        <v>75</v>
      </c>
      <c r="C28" s="2" t="s">
        <v>29</v>
      </c>
      <c r="D28" s="2"/>
      <c r="E28" s="4">
        <v>8800</v>
      </c>
      <c r="G28" s="10"/>
    </row>
    <row r="29" spans="1:7" x14ac:dyDescent="0.25">
      <c r="A29" s="32" t="s">
        <v>79</v>
      </c>
      <c r="B29" s="37" t="s">
        <v>81</v>
      </c>
      <c r="C29" s="2" t="s">
        <v>56</v>
      </c>
      <c r="D29" s="2">
        <v>10.7</v>
      </c>
      <c r="E29" s="4">
        <f t="shared" ref="E29:E30" si="0">D29*235.95</f>
        <v>2524.6649999999995</v>
      </c>
      <c r="G29" s="10"/>
    </row>
    <row r="30" spans="1:7" ht="18" customHeight="1" x14ac:dyDescent="0.25">
      <c r="A30" s="24" t="s">
        <v>80</v>
      </c>
      <c r="B30" s="37" t="s">
        <v>82</v>
      </c>
      <c r="C30" s="2" t="s">
        <v>29</v>
      </c>
      <c r="D30" s="2">
        <v>5.2</v>
      </c>
      <c r="E30" s="4">
        <f t="shared" si="0"/>
        <v>1226.94</v>
      </c>
      <c r="G30" s="10"/>
    </row>
    <row r="31" spans="1:7" x14ac:dyDescent="0.25">
      <c r="A31" s="34"/>
      <c r="B31" s="29"/>
      <c r="C31" s="2"/>
      <c r="D31" s="35"/>
      <c r="E31" s="4"/>
      <c r="G31" s="10"/>
    </row>
    <row r="32" spans="1:7" s="9" customFormat="1" ht="14.25" x14ac:dyDescent="0.2">
      <c r="A32" s="5" t="s">
        <v>30</v>
      </c>
      <c r="B32" s="6"/>
      <c r="C32" s="7"/>
      <c r="D32" s="6"/>
      <c r="E32" s="8">
        <f>SUM(E21:E31)</f>
        <v>314395.96499999997</v>
      </c>
    </row>
    <row r="33" spans="1:9" s="9" customFormat="1" ht="14.25" x14ac:dyDescent="0.2">
      <c r="A33" s="11"/>
      <c r="B33" s="12"/>
      <c r="C33" s="13"/>
      <c r="D33" s="12"/>
      <c r="E33" s="14"/>
    </row>
    <row r="34" spans="1:9" ht="33.75" customHeight="1" x14ac:dyDescent="0.25">
      <c r="A34" s="92" t="s">
        <v>84</v>
      </c>
      <c r="B34" s="92"/>
      <c r="C34" s="92"/>
      <c r="D34" s="92"/>
      <c r="E34" s="92"/>
    </row>
    <row r="35" spans="1:9" ht="33" customHeight="1" x14ac:dyDescent="0.25">
      <c r="A35" s="82" t="s">
        <v>21</v>
      </c>
      <c r="B35" s="82"/>
      <c r="C35" s="82"/>
      <c r="D35" s="82"/>
      <c r="E35" s="82"/>
    </row>
    <row r="36" spans="1:9" ht="13.9" customHeight="1" x14ac:dyDescent="0.25">
      <c r="A36" s="82" t="s">
        <v>20</v>
      </c>
      <c r="B36" s="82"/>
      <c r="C36" s="82"/>
      <c r="D36" s="82"/>
      <c r="E36" s="82"/>
    </row>
    <row r="37" spans="1:9" ht="28.5" customHeight="1" x14ac:dyDescent="0.25">
      <c r="A37" s="82" t="s">
        <v>31</v>
      </c>
      <c r="B37" s="82"/>
      <c r="C37" s="82"/>
      <c r="D37" s="82"/>
      <c r="E37" s="82"/>
    </row>
    <row r="38" spans="1:9" x14ac:dyDescent="0.25">
      <c r="A38" s="90" t="s">
        <v>5</v>
      </c>
      <c r="B38" s="90"/>
      <c r="C38" s="90"/>
      <c r="D38" s="90"/>
      <c r="E38" s="90"/>
    </row>
    <row r="39" spans="1:9" x14ac:dyDescent="0.25">
      <c r="A39" s="82" t="s">
        <v>18</v>
      </c>
      <c r="B39" s="82"/>
      <c r="C39" s="82"/>
      <c r="D39" s="82"/>
      <c r="E39" s="82"/>
      <c r="I39" s="1" t="s">
        <v>36</v>
      </c>
    </row>
    <row r="40" spans="1:9" ht="13.9" customHeight="1" x14ac:dyDescent="0.25">
      <c r="A40" s="93" t="s">
        <v>70</v>
      </c>
      <c r="B40" s="93"/>
      <c r="C40" s="93"/>
      <c r="D40" s="93"/>
      <c r="E40" s="93"/>
    </row>
    <row r="41" spans="1:9" x14ac:dyDescent="0.25">
      <c r="B41" s="94" t="s">
        <v>19</v>
      </c>
      <c r="C41" s="94"/>
      <c r="D41" s="94"/>
      <c r="E41" s="30" t="s">
        <v>6</v>
      </c>
    </row>
    <row r="42" spans="1:9" x14ac:dyDescent="0.25">
      <c r="A42" s="18"/>
      <c r="B42" s="18"/>
      <c r="C42" s="18"/>
      <c r="D42" s="18"/>
      <c r="E42" s="18"/>
    </row>
    <row r="43" spans="1:9" ht="13.9" customHeight="1" x14ac:dyDescent="0.25">
      <c r="A43" s="93" t="s">
        <v>55</v>
      </c>
      <c r="B43" s="93"/>
      <c r="C43" s="93"/>
      <c r="D43" s="93"/>
      <c r="E43" s="93"/>
    </row>
    <row r="44" spans="1:9" x14ac:dyDescent="0.25">
      <c r="B44" s="94" t="s">
        <v>19</v>
      </c>
      <c r="C44" s="94"/>
      <c r="D44" s="94"/>
      <c r="E44" s="30" t="s">
        <v>6</v>
      </c>
    </row>
    <row r="45" spans="1:9" x14ac:dyDescent="0.25">
      <c r="A45" s="1" t="s">
        <v>57</v>
      </c>
    </row>
    <row r="46" spans="1:9" x14ac:dyDescent="0.25">
      <c r="A46" s="9" t="s">
        <v>32</v>
      </c>
    </row>
    <row r="47" spans="1:9" x14ac:dyDescent="0.25">
      <c r="A47" s="9" t="s">
        <v>40</v>
      </c>
      <c r="B47" s="22">
        <f>'1кв'!B59</f>
        <v>61363.296499999939</v>
      </c>
    </row>
    <row r="48" spans="1:9" ht="27" customHeight="1" x14ac:dyDescent="0.25">
      <c r="A48" s="31" t="s">
        <v>85</v>
      </c>
      <c r="B48" s="15"/>
    </row>
    <row r="49" spans="1:7" x14ac:dyDescent="0.25">
      <c r="A49" s="1" t="s">
        <v>33</v>
      </c>
      <c r="B49" s="15">
        <v>284791.14</v>
      </c>
    </row>
    <row r="50" spans="1:7" x14ac:dyDescent="0.25">
      <c r="A50" s="1" t="s">
        <v>35</v>
      </c>
      <c r="B50" s="15">
        <f>F50+F51+F52</f>
        <v>65804.27</v>
      </c>
      <c r="F50" s="1">
        <v>34722.800000000003</v>
      </c>
      <c r="G50" s="1" t="s">
        <v>46</v>
      </c>
    </row>
    <row r="51" spans="1:7" x14ac:dyDescent="0.25">
      <c r="A51" s="1" t="s">
        <v>44</v>
      </c>
      <c r="B51" s="15">
        <f>350*3</f>
        <v>1050</v>
      </c>
      <c r="F51" s="1">
        <f>5694.94+551.28</f>
        <v>6246.2199999999993</v>
      </c>
      <c r="G51" s="1" t="s">
        <v>47</v>
      </c>
    </row>
    <row r="52" spans="1:7" x14ac:dyDescent="0.25">
      <c r="A52" s="1" t="s">
        <v>42</v>
      </c>
      <c r="B52" s="15">
        <f>3*330</f>
        <v>990</v>
      </c>
      <c r="F52" s="1">
        <v>24835.25</v>
      </c>
      <c r="G52" s="1" t="s">
        <v>51</v>
      </c>
    </row>
    <row r="53" spans="1:7" x14ac:dyDescent="0.25">
      <c r="A53" s="1" t="s">
        <v>45</v>
      </c>
      <c r="B53" s="15">
        <f>3*300</f>
        <v>900</v>
      </c>
    </row>
    <row r="54" spans="1:7" ht="30" x14ac:dyDescent="0.25">
      <c r="A54" s="31" t="s">
        <v>38</v>
      </c>
      <c r="B54" s="15">
        <f>E32</f>
        <v>314395.96499999997</v>
      </c>
    </row>
    <row r="55" spans="1:7" x14ac:dyDescent="0.25">
      <c r="A55" s="16" t="s">
        <v>34</v>
      </c>
      <c r="B55" s="21">
        <f>B47+B49+B50+B51+B52+B53-B54</f>
        <v>100502.7415</v>
      </c>
    </row>
  </sheetData>
  <mergeCells count="29">
    <mergeCell ref="A12:E12"/>
    <mergeCell ref="A1:E1"/>
    <mergeCell ref="A2:E2"/>
    <mergeCell ref="A3:E3"/>
    <mergeCell ref="D4:E4"/>
    <mergeCell ref="A5:E5"/>
    <mergeCell ref="A6:E6"/>
    <mergeCell ref="A7:E7"/>
    <mergeCell ref="A8:E8"/>
    <mergeCell ref="A9:E9"/>
    <mergeCell ref="A10:E10"/>
    <mergeCell ref="A11:E11"/>
    <mergeCell ref="A38:E38"/>
    <mergeCell ref="A13:E13"/>
    <mergeCell ref="A14:E14"/>
    <mergeCell ref="A15:E15"/>
    <mergeCell ref="A16:E16"/>
    <mergeCell ref="A17:E17"/>
    <mergeCell ref="A18:E18"/>
    <mergeCell ref="A19:E19"/>
    <mergeCell ref="A34:E34"/>
    <mergeCell ref="A35:E35"/>
    <mergeCell ref="A36:E36"/>
    <mergeCell ref="A37:E37"/>
    <mergeCell ref="A39:E39"/>
    <mergeCell ref="A40:E40"/>
    <mergeCell ref="B41:D41"/>
    <mergeCell ref="A43:E43"/>
    <mergeCell ref="B44:D4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view="pageBreakPreview" topLeftCell="A27" zoomScaleSheetLayoutView="100" workbookViewId="0">
      <selection activeCell="E38" sqref="E38"/>
    </sheetView>
  </sheetViews>
  <sheetFormatPr defaultColWidth="9.140625" defaultRowHeight="15" x14ac:dyDescent="0.25"/>
  <cols>
    <col min="1" max="1" width="31.5703125" style="1" customWidth="1"/>
    <col min="2" max="2" width="20.28515625" style="1" customWidth="1"/>
    <col min="3" max="3" width="13" style="1" customWidth="1"/>
    <col min="4" max="4" width="16.140625" style="1" customWidth="1"/>
    <col min="5" max="5" width="14.140625" style="1" customWidth="1"/>
    <col min="6" max="6" width="9.140625" style="1"/>
    <col min="7" max="7" width="15.5703125" style="1" customWidth="1"/>
    <col min="8" max="16384" width="9.140625" style="1"/>
  </cols>
  <sheetData>
    <row r="1" spans="1:5" x14ac:dyDescent="0.25">
      <c r="A1" s="83" t="s">
        <v>11</v>
      </c>
      <c r="B1" s="83"/>
      <c r="C1" s="83"/>
      <c r="D1" s="83"/>
      <c r="E1" s="83"/>
    </row>
    <row r="2" spans="1:5" ht="35.25" customHeight="1" x14ac:dyDescent="0.25">
      <c r="A2" s="84" t="s">
        <v>12</v>
      </c>
      <c r="B2" s="85"/>
      <c r="C2" s="85"/>
      <c r="D2" s="85"/>
      <c r="E2" s="85"/>
    </row>
    <row r="3" spans="1:5" x14ac:dyDescent="0.25">
      <c r="A3" s="84" t="s">
        <v>76</v>
      </c>
      <c r="B3" s="84"/>
      <c r="C3" s="84"/>
      <c r="D3" s="84"/>
      <c r="E3" s="84"/>
    </row>
    <row r="4" spans="1:5" x14ac:dyDescent="0.25">
      <c r="A4" s="25" t="s">
        <v>13</v>
      </c>
      <c r="B4" s="26"/>
      <c r="C4" s="26"/>
      <c r="D4" s="86" t="s">
        <v>77</v>
      </c>
      <c r="E4" s="86"/>
    </row>
    <row r="5" spans="1:5" ht="18.75" customHeight="1" x14ac:dyDescent="0.25">
      <c r="A5" s="82" t="s">
        <v>0</v>
      </c>
      <c r="B5" s="82"/>
      <c r="C5" s="82"/>
      <c r="D5" s="82"/>
      <c r="E5" s="82"/>
    </row>
    <row r="6" spans="1:5" x14ac:dyDescent="0.25">
      <c r="A6" s="87" t="s">
        <v>24</v>
      </c>
      <c r="B6" s="87"/>
      <c r="C6" s="87"/>
      <c r="D6" s="87"/>
      <c r="E6" s="87"/>
    </row>
    <row r="7" spans="1:5" x14ac:dyDescent="0.25">
      <c r="A7" s="88" t="s">
        <v>1</v>
      </c>
      <c r="B7" s="88"/>
      <c r="C7" s="88"/>
      <c r="D7" s="88"/>
      <c r="E7" s="88"/>
    </row>
    <row r="8" spans="1:5" ht="13.5" customHeight="1" x14ac:dyDescent="0.25">
      <c r="A8" s="82" t="s">
        <v>72</v>
      </c>
      <c r="B8" s="82"/>
      <c r="C8" s="82"/>
      <c r="D8" s="82"/>
      <c r="E8" s="82"/>
    </row>
    <row r="9" spans="1:5" ht="23.25" customHeight="1" x14ac:dyDescent="0.25">
      <c r="A9" s="89" t="s">
        <v>14</v>
      </c>
      <c r="B9" s="89"/>
      <c r="C9" s="89"/>
      <c r="D9" s="89"/>
      <c r="E9" s="89"/>
    </row>
    <row r="10" spans="1:5" ht="30" customHeight="1" x14ac:dyDescent="0.25">
      <c r="A10" s="82" t="s">
        <v>53</v>
      </c>
      <c r="B10" s="82"/>
      <c r="C10" s="82"/>
      <c r="D10" s="82"/>
      <c r="E10" s="82"/>
    </row>
    <row r="11" spans="1:5" x14ac:dyDescent="0.25">
      <c r="A11" s="88" t="s">
        <v>15</v>
      </c>
      <c r="B11" s="88"/>
      <c r="C11" s="88"/>
      <c r="D11" s="88"/>
      <c r="E11" s="88"/>
    </row>
    <row r="12" spans="1:5" x14ac:dyDescent="0.25">
      <c r="A12" s="82" t="s">
        <v>22</v>
      </c>
      <c r="B12" s="82"/>
      <c r="C12" s="82"/>
      <c r="D12" s="82"/>
      <c r="E12" s="82"/>
    </row>
    <row r="13" spans="1:5" x14ac:dyDescent="0.25">
      <c r="A13" s="88" t="s">
        <v>2</v>
      </c>
      <c r="B13" s="88"/>
      <c r="C13" s="88"/>
      <c r="D13" s="88"/>
      <c r="E13" s="88"/>
    </row>
    <row r="14" spans="1:5" x14ac:dyDescent="0.25">
      <c r="A14" s="82" t="s">
        <v>60</v>
      </c>
      <c r="B14" s="82"/>
      <c r="C14" s="82"/>
      <c r="D14" s="82"/>
      <c r="E14" s="82"/>
    </row>
    <row r="15" spans="1:5" ht="10.5" customHeight="1" x14ac:dyDescent="0.25">
      <c r="A15" s="88" t="s">
        <v>16</v>
      </c>
      <c r="B15" s="88"/>
      <c r="C15" s="88"/>
      <c r="D15" s="88"/>
      <c r="E15" s="88"/>
    </row>
    <row r="16" spans="1:5" ht="31.5" customHeight="1" x14ac:dyDescent="0.25">
      <c r="A16" s="82" t="s">
        <v>17</v>
      </c>
      <c r="B16" s="82"/>
      <c r="C16" s="82"/>
      <c r="D16" s="82"/>
      <c r="E16" s="82"/>
    </row>
    <row r="17" spans="1:7" ht="58.5" customHeight="1" x14ac:dyDescent="0.25">
      <c r="A17" s="82" t="s">
        <v>25</v>
      </c>
      <c r="B17" s="82"/>
      <c r="C17" s="82"/>
      <c r="D17" s="82"/>
      <c r="E17" s="82"/>
    </row>
    <row r="18" spans="1:7" ht="38.25" customHeight="1" x14ac:dyDescent="0.25">
      <c r="A18" s="91" t="s">
        <v>26</v>
      </c>
      <c r="B18" s="91"/>
      <c r="C18" s="91"/>
      <c r="D18" s="91"/>
      <c r="E18" s="91"/>
    </row>
    <row r="19" spans="1:7" x14ac:dyDescent="0.25">
      <c r="A19" s="91"/>
      <c r="B19" s="91"/>
      <c r="C19" s="91"/>
      <c r="D19" s="91"/>
      <c r="E19" s="91"/>
      <c r="F19" s="1">
        <f>818.7+3873.8</f>
        <v>4692.5</v>
      </c>
      <c r="G19" s="1">
        <v>3</v>
      </c>
    </row>
    <row r="20" spans="1:7" ht="135" x14ac:dyDescent="0.25">
      <c r="A20" s="2" t="s">
        <v>7</v>
      </c>
      <c r="B20" s="2" t="s">
        <v>10</v>
      </c>
      <c r="C20" s="2" t="s">
        <v>3</v>
      </c>
      <c r="D20" s="2" t="s">
        <v>9</v>
      </c>
      <c r="E20" s="2" t="s">
        <v>8</v>
      </c>
    </row>
    <row r="21" spans="1:7" ht="51" x14ac:dyDescent="0.25">
      <c r="A21" s="19" t="s">
        <v>43</v>
      </c>
      <c r="B21" s="17" t="s">
        <v>41</v>
      </c>
      <c r="C21" s="2" t="s">
        <v>4</v>
      </c>
      <c r="D21" s="2">
        <v>15.46</v>
      </c>
      <c r="E21" s="4">
        <f>D21*F19*G19</f>
        <v>217638.15000000002</v>
      </c>
      <c r="G21" s="10"/>
    </row>
    <row r="22" spans="1:7" x14ac:dyDescent="0.25">
      <c r="A22" s="3" t="s">
        <v>37</v>
      </c>
      <c r="B22" s="17" t="s">
        <v>23</v>
      </c>
      <c r="C22" s="2" t="s">
        <v>4</v>
      </c>
      <c r="D22" s="2">
        <v>6.06</v>
      </c>
      <c r="E22" s="4">
        <f>D22*F19*G19</f>
        <v>85309.65</v>
      </c>
      <c r="G22" s="10"/>
    </row>
    <row r="23" spans="1:7" x14ac:dyDescent="0.25">
      <c r="A23" s="3" t="s">
        <v>52</v>
      </c>
      <c r="B23" s="17" t="s">
        <v>78</v>
      </c>
      <c r="C23" s="2" t="s">
        <v>29</v>
      </c>
      <c r="D23" s="2"/>
      <c r="E23" s="4">
        <v>2206.15</v>
      </c>
      <c r="G23" s="10"/>
    </row>
    <row r="24" spans="1:7" x14ac:dyDescent="0.25">
      <c r="A24" s="3" t="s">
        <v>49</v>
      </c>
      <c r="B24" s="44" t="s">
        <v>78</v>
      </c>
      <c r="C24" s="2" t="s">
        <v>29</v>
      </c>
      <c r="D24" s="2"/>
      <c r="E24" s="4">
        <v>16932.7</v>
      </c>
      <c r="G24" s="10"/>
    </row>
    <row r="25" spans="1:7" ht="15.75" x14ac:dyDescent="0.25">
      <c r="A25" s="23" t="s">
        <v>50</v>
      </c>
      <c r="B25" s="17" t="s">
        <v>78</v>
      </c>
      <c r="C25" s="2" t="s">
        <v>29</v>
      </c>
      <c r="D25" s="2"/>
      <c r="E25" s="20">
        <v>10815.78</v>
      </c>
      <c r="G25" s="10"/>
    </row>
    <row r="26" spans="1:7" x14ac:dyDescent="0.25">
      <c r="A26" s="3" t="s">
        <v>48</v>
      </c>
      <c r="B26" s="44" t="s">
        <v>78</v>
      </c>
      <c r="C26" s="2" t="s">
        <v>29</v>
      </c>
      <c r="D26" s="2"/>
      <c r="E26" s="4">
        <v>6741.5</v>
      </c>
      <c r="G26" s="10"/>
    </row>
    <row r="27" spans="1:7" x14ac:dyDescent="0.25">
      <c r="A27" s="3" t="s">
        <v>27</v>
      </c>
      <c r="B27" s="44" t="s">
        <v>78</v>
      </c>
      <c r="C27" s="2" t="s">
        <v>29</v>
      </c>
      <c r="D27" s="2"/>
      <c r="E27" s="4">
        <v>23920.07</v>
      </c>
      <c r="G27" s="10"/>
    </row>
    <row r="28" spans="1:7" x14ac:dyDescent="0.25">
      <c r="A28" s="3" t="s">
        <v>96</v>
      </c>
      <c r="B28" s="41" t="s">
        <v>78</v>
      </c>
      <c r="C28" s="2" t="s">
        <v>29</v>
      </c>
      <c r="D28" s="2"/>
      <c r="E28" s="4">
        <v>16200</v>
      </c>
      <c r="G28" s="10"/>
    </row>
    <row r="29" spans="1:7" ht="30" x14ac:dyDescent="0.25">
      <c r="A29" s="49" t="s">
        <v>86</v>
      </c>
      <c r="B29" s="45" t="s">
        <v>91</v>
      </c>
      <c r="C29" s="2" t="s">
        <v>56</v>
      </c>
      <c r="D29" s="2">
        <v>8</v>
      </c>
      <c r="E29" s="4">
        <f>D29*260.07</f>
        <v>2080.56</v>
      </c>
      <c r="G29" s="10"/>
    </row>
    <row r="30" spans="1:7" ht="30" x14ac:dyDescent="0.25">
      <c r="A30" s="49" t="s">
        <v>94</v>
      </c>
      <c r="B30" s="45" t="s">
        <v>92</v>
      </c>
      <c r="C30" s="2" t="s">
        <v>56</v>
      </c>
      <c r="D30" s="2">
        <v>16</v>
      </c>
      <c r="E30" s="4">
        <f t="shared" ref="E30:E35" si="0">D30*260.07</f>
        <v>4161.12</v>
      </c>
      <c r="G30" s="10"/>
    </row>
    <row r="31" spans="1:7" x14ac:dyDescent="0.25">
      <c r="A31" s="49" t="s">
        <v>95</v>
      </c>
      <c r="B31" s="45" t="s">
        <v>92</v>
      </c>
      <c r="C31" s="2" t="s">
        <v>56</v>
      </c>
      <c r="D31" s="2">
        <v>3.3</v>
      </c>
      <c r="E31" s="4">
        <f t="shared" si="0"/>
        <v>858.23099999999988</v>
      </c>
      <c r="G31" s="10"/>
    </row>
    <row r="32" spans="1:7" x14ac:dyDescent="0.25">
      <c r="A32" s="49" t="s">
        <v>87</v>
      </c>
      <c r="B32" s="45" t="s">
        <v>93</v>
      </c>
      <c r="C32" s="2" t="s">
        <v>56</v>
      </c>
      <c r="D32" s="2">
        <v>4</v>
      </c>
      <c r="E32" s="4">
        <f t="shared" si="0"/>
        <v>1040.28</v>
      </c>
      <c r="G32" s="10"/>
    </row>
    <row r="33" spans="1:9" ht="28.5" customHeight="1" x14ac:dyDescent="0.25">
      <c r="A33" s="50" t="s">
        <v>89</v>
      </c>
      <c r="B33" s="46" t="s">
        <v>93</v>
      </c>
      <c r="C33" s="2" t="s">
        <v>56</v>
      </c>
      <c r="D33" s="2">
        <v>4</v>
      </c>
      <c r="E33" s="4">
        <f t="shared" si="0"/>
        <v>1040.28</v>
      </c>
      <c r="G33" s="10"/>
    </row>
    <row r="34" spans="1:9" ht="30" x14ac:dyDescent="0.25">
      <c r="A34" s="49" t="s">
        <v>88</v>
      </c>
      <c r="B34" s="44" t="s">
        <v>93</v>
      </c>
      <c r="C34" s="2" t="s">
        <v>56</v>
      </c>
      <c r="D34" s="2">
        <v>17</v>
      </c>
      <c r="E34" s="4">
        <f t="shared" si="0"/>
        <v>4421.1899999999996</v>
      </c>
      <c r="G34" s="10"/>
    </row>
    <row r="35" spans="1:9" ht="30" x14ac:dyDescent="0.25">
      <c r="A35" s="49" t="s">
        <v>90</v>
      </c>
      <c r="B35" s="47" t="s">
        <v>93</v>
      </c>
      <c r="C35" s="2" t="s">
        <v>56</v>
      </c>
      <c r="D35" s="36">
        <v>3</v>
      </c>
      <c r="E35" s="4">
        <f t="shared" si="0"/>
        <v>780.21</v>
      </c>
      <c r="G35" s="10"/>
    </row>
    <row r="36" spans="1:9" x14ac:dyDescent="0.25">
      <c r="A36" s="49"/>
      <c r="B36" s="47"/>
      <c r="C36" s="2"/>
      <c r="D36" s="35"/>
      <c r="E36" s="4"/>
      <c r="G36" s="10"/>
    </row>
    <row r="37" spans="1:9" s="9" customFormat="1" ht="14.25" x14ac:dyDescent="0.2">
      <c r="A37" s="5" t="s">
        <v>30</v>
      </c>
      <c r="B37" s="48"/>
      <c r="C37" s="7"/>
      <c r="D37" s="6"/>
      <c r="E37" s="8">
        <f>SUM(E21:E36)</f>
        <v>394145.87100000022</v>
      </c>
    </row>
    <row r="38" spans="1:9" s="9" customFormat="1" ht="14.25" x14ac:dyDescent="0.2">
      <c r="A38" s="11"/>
      <c r="B38" s="12"/>
      <c r="C38" s="13"/>
      <c r="D38" s="12"/>
      <c r="E38" s="14"/>
    </row>
    <row r="39" spans="1:9" ht="33.75" customHeight="1" x14ac:dyDescent="0.25">
      <c r="A39" s="92" t="s">
        <v>97</v>
      </c>
      <c r="B39" s="92"/>
      <c r="C39" s="92"/>
      <c r="D39" s="92"/>
      <c r="E39" s="92"/>
    </row>
    <row r="40" spans="1:9" ht="33" customHeight="1" x14ac:dyDescent="0.25">
      <c r="A40" s="82" t="s">
        <v>21</v>
      </c>
      <c r="B40" s="82"/>
      <c r="C40" s="82"/>
      <c r="D40" s="82"/>
      <c r="E40" s="82"/>
    </row>
    <row r="41" spans="1:9" ht="13.9" customHeight="1" x14ac:dyDescent="0.25">
      <c r="A41" s="82" t="s">
        <v>20</v>
      </c>
      <c r="B41" s="82"/>
      <c r="C41" s="82"/>
      <c r="D41" s="82"/>
      <c r="E41" s="82"/>
    </row>
    <row r="42" spans="1:9" ht="28.5" customHeight="1" x14ac:dyDescent="0.25">
      <c r="A42" s="82" t="s">
        <v>31</v>
      </c>
      <c r="B42" s="82"/>
      <c r="C42" s="82"/>
      <c r="D42" s="82"/>
      <c r="E42" s="82"/>
    </row>
    <row r="43" spans="1:9" x14ac:dyDescent="0.25">
      <c r="A43" s="90" t="s">
        <v>5</v>
      </c>
      <c r="B43" s="90"/>
      <c r="C43" s="90"/>
      <c r="D43" s="90"/>
      <c r="E43" s="90"/>
    </row>
    <row r="44" spans="1:9" x14ac:dyDescent="0.25">
      <c r="A44" s="82" t="s">
        <v>18</v>
      </c>
      <c r="B44" s="82"/>
      <c r="C44" s="82"/>
      <c r="D44" s="82"/>
      <c r="E44" s="82"/>
      <c r="I44" s="1" t="s">
        <v>36</v>
      </c>
    </row>
    <row r="45" spans="1:9" ht="13.9" customHeight="1" x14ac:dyDescent="0.25">
      <c r="A45" s="93" t="s">
        <v>70</v>
      </c>
      <c r="B45" s="93"/>
      <c r="C45" s="93"/>
      <c r="D45" s="93"/>
      <c r="E45" s="93"/>
    </row>
    <row r="46" spans="1:9" x14ac:dyDescent="0.25">
      <c r="B46" s="94" t="s">
        <v>19</v>
      </c>
      <c r="C46" s="94"/>
      <c r="D46" s="94"/>
      <c r="E46" s="39" t="s">
        <v>6</v>
      </c>
    </row>
    <row r="47" spans="1:9" x14ac:dyDescent="0.25">
      <c r="A47" s="18"/>
      <c r="B47" s="18"/>
      <c r="C47" s="18"/>
      <c r="D47" s="18"/>
      <c r="E47" s="18"/>
    </row>
    <row r="48" spans="1:9" ht="13.9" customHeight="1" x14ac:dyDescent="0.25">
      <c r="A48" s="93" t="s">
        <v>55</v>
      </c>
      <c r="B48" s="93"/>
      <c r="C48" s="93"/>
      <c r="D48" s="93"/>
      <c r="E48" s="93"/>
    </row>
    <row r="49" spans="1:7" x14ac:dyDescent="0.25">
      <c r="B49" s="94" t="s">
        <v>19</v>
      </c>
      <c r="C49" s="94"/>
      <c r="D49" s="94"/>
      <c r="E49" s="39" t="s">
        <v>6</v>
      </c>
    </row>
    <row r="50" spans="1:7" x14ac:dyDescent="0.25">
      <c r="A50" s="1" t="s">
        <v>57</v>
      </c>
    </row>
    <row r="51" spans="1:7" x14ac:dyDescent="0.25">
      <c r="A51" s="9" t="s">
        <v>32</v>
      </c>
    </row>
    <row r="52" spans="1:7" x14ac:dyDescent="0.25">
      <c r="A52" s="9" t="s">
        <v>40</v>
      </c>
      <c r="B52" s="22">
        <f>'2кв'!B55</f>
        <v>100502.7415</v>
      </c>
    </row>
    <row r="53" spans="1:7" ht="27" customHeight="1" x14ac:dyDescent="0.25">
      <c r="A53" s="40" t="s">
        <v>98</v>
      </c>
      <c r="B53" s="15"/>
    </row>
    <row r="54" spans="1:7" x14ac:dyDescent="0.25">
      <c r="A54" s="1" t="s">
        <v>33</v>
      </c>
      <c r="B54" s="15">
        <v>318156.96999999997</v>
      </c>
    </row>
    <row r="55" spans="1:7" x14ac:dyDescent="0.25">
      <c r="A55" s="1" t="s">
        <v>35</v>
      </c>
      <c r="B55" s="15">
        <f>F55+F56+F57</f>
        <v>74620.66</v>
      </c>
      <c r="F55" s="1">
        <v>39405.199999999997</v>
      </c>
      <c r="G55" s="1" t="s">
        <v>46</v>
      </c>
    </row>
    <row r="56" spans="1:7" x14ac:dyDescent="0.25">
      <c r="A56" s="1" t="s">
        <v>44</v>
      </c>
      <c r="B56" s="15">
        <f>350*3</f>
        <v>1050</v>
      </c>
      <c r="F56" s="1">
        <f>8176.13+782.75</f>
        <v>8958.880000000001</v>
      </c>
      <c r="G56" s="1" t="s">
        <v>47</v>
      </c>
    </row>
    <row r="57" spans="1:7" x14ac:dyDescent="0.25">
      <c r="A57" s="1" t="s">
        <v>42</v>
      </c>
      <c r="B57" s="15">
        <f>3*330</f>
        <v>990</v>
      </c>
      <c r="F57" s="1">
        <v>26256.58</v>
      </c>
      <c r="G57" s="1" t="s">
        <v>51</v>
      </c>
    </row>
    <row r="58" spans="1:7" x14ac:dyDescent="0.25">
      <c r="A58" s="1" t="s">
        <v>45</v>
      </c>
      <c r="B58" s="15">
        <f>3*300</f>
        <v>900</v>
      </c>
    </row>
    <row r="59" spans="1:7" ht="30" x14ac:dyDescent="0.25">
      <c r="A59" s="40" t="s">
        <v>38</v>
      </c>
      <c r="B59" s="15">
        <f>E37</f>
        <v>394145.87100000022</v>
      </c>
    </row>
    <row r="60" spans="1:7" x14ac:dyDescent="0.25">
      <c r="A60" s="16" t="s">
        <v>34</v>
      </c>
      <c r="B60" s="21">
        <f>B52+B54+B55+B56+B57+B58-B59</f>
        <v>102074.50049999979</v>
      </c>
    </row>
    <row r="61" spans="1:7" x14ac:dyDescent="0.25">
      <c r="B61" s="1">
        <v>6152.8</v>
      </c>
    </row>
  </sheetData>
  <mergeCells count="29">
    <mergeCell ref="A44:E44"/>
    <mergeCell ref="A45:E45"/>
    <mergeCell ref="B46:D46"/>
    <mergeCell ref="A48:E48"/>
    <mergeCell ref="B49:D49"/>
    <mergeCell ref="A43:E43"/>
    <mergeCell ref="A13:E13"/>
    <mergeCell ref="A14:E14"/>
    <mergeCell ref="A15:E15"/>
    <mergeCell ref="A16:E16"/>
    <mergeCell ref="A17:E17"/>
    <mergeCell ref="A18:E18"/>
    <mergeCell ref="A19:E19"/>
    <mergeCell ref="A39:E39"/>
    <mergeCell ref="A40:E40"/>
    <mergeCell ref="A41:E41"/>
    <mergeCell ref="A42:E42"/>
    <mergeCell ref="A12:E12"/>
    <mergeCell ref="A1:E1"/>
    <mergeCell ref="A2:E2"/>
    <mergeCell ref="A3:E3"/>
    <mergeCell ref="D4:E4"/>
    <mergeCell ref="A5:E5"/>
    <mergeCell ref="A6:E6"/>
    <mergeCell ref="A7:E7"/>
    <mergeCell ref="A8:E8"/>
    <mergeCell ref="A9:E9"/>
    <mergeCell ref="A10:E10"/>
    <mergeCell ref="A11:E11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view="pageBreakPreview" topLeftCell="A42" zoomScaleSheetLayoutView="100" workbookViewId="0">
      <selection activeCell="E31" sqref="E31"/>
    </sheetView>
  </sheetViews>
  <sheetFormatPr defaultColWidth="9.140625" defaultRowHeight="15" x14ac:dyDescent="0.25"/>
  <cols>
    <col min="1" max="1" width="31.5703125" style="1" customWidth="1"/>
    <col min="2" max="2" width="20.28515625" style="1" customWidth="1"/>
    <col min="3" max="3" width="13" style="1" customWidth="1"/>
    <col min="4" max="4" width="16.140625" style="1" customWidth="1"/>
    <col min="5" max="5" width="14.140625" style="1" customWidth="1"/>
    <col min="6" max="6" width="14.5703125" style="1" bestFit="1" customWidth="1"/>
    <col min="7" max="7" width="15.5703125" style="1" customWidth="1"/>
    <col min="8" max="16384" width="9.140625" style="1"/>
  </cols>
  <sheetData>
    <row r="1" spans="1:5" x14ac:dyDescent="0.25">
      <c r="A1" s="83" t="s">
        <v>11</v>
      </c>
      <c r="B1" s="83"/>
      <c r="C1" s="83"/>
      <c r="D1" s="83"/>
      <c r="E1" s="83"/>
    </row>
    <row r="2" spans="1:5" ht="35.25" customHeight="1" x14ac:dyDescent="0.25">
      <c r="A2" s="84" t="s">
        <v>12</v>
      </c>
      <c r="B2" s="85"/>
      <c r="C2" s="85"/>
      <c r="D2" s="85"/>
      <c r="E2" s="85"/>
    </row>
    <row r="3" spans="1:5" x14ac:dyDescent="0.25">
      <c r="A3" s="84" t="s">
        <v>129</v>
      </c>
      <c r="B3" s="84"/>
      <c r="C3" s="84"/>
      <c r="D3" s="84"/>
      <c r="E3" s="84"/>
    </row>
    <row r="4" spans="1:5" x14ac:dyDescent="0.25">
      <c r="A4" s="25" t="s">
        <v>13</v>
      </c>
      <c r="B4" s="26"/>
      <c r="C4" s="26"/>
      <c r="D4" s="81"/>
      <c r="E4" s="81" t="s">
        <v>130</v>
      </c>
    </row>
    <row r="5" spans="1:5" ht="18.75" customHeight="1" x14ac:dyDescent="0.25">
      <c r="A5" s="82" t="s">
        <v>0</v>
      </c>
      <c r="B5" s="82"/>
      <c r="C5" s="82"/>
      <c r="D5" s="82"/>
      <c r="E5" s="82"/>
    </row>
    <row r="6" spans="1:5" x14ac:dyDescent="0.25">
      <c r="A6" s="87" t="s">
        <v>24</v>
      </c>
      <c r="B6" s="87"/>
      <c r="C6" s="87"/>
      <c r="D6" s="87"/>
      <c r="E6" s="87"/>
    </row>
    <row r="7" spans="1:5" x14ac:dyDescent="0.25">
      <c r="A7" s="88" t="s">
        <v>1</v>
      </c>
      <c r="B7" s="88"/>
      <c r="C7" s="88"/>
      <c r="D7" s="88"/>
      <c r="E7" s="88"/>
    </row>
    <row r="8" spans="1:5" ht="13.5" customHeight="1" x14ac:dyDescent="0.25">
      <c r="A8" s="82" t="s">
        <v>72</v>
      </c>
      <c r="B8" s="82"/>
      <c r="C8" s="82"/>
      <c r="D8" s="82"/>
      <c r="E8" s="82"/>
    </row>
    <row r="9" spans="1:5" ht="23.25" customHeight="1" x14ac:dyDescent="0.25">
      <c r="A9" s="89" t="s">
        <v>14</v>
      </c>
      <c r="B9" s="89"/>
      <c r="C9" s="89"/>
      <c r="D9" s="89"/>
      <c r="E9" s="89"/>
    </row>
    <row r="10" spans="1:5" ht="30" customHeight="1" x14ac:dyDescent="0.25">
      <c r="A10" s="82" t="s">
        <v>53</v>
      </c>
      <c r="B10" s="82"/>
      <c r="C10" s="82"/>
      <c r="D10" s="82"/>
      <c r="E10" s="82"/>
    </row>
    <row r="11" spans="1:5" x14ac:dyDescent="0.25">
      <c r="A11" s="88" t="s">
        <v>15</v>
      </c>
      <c r="B11" s="88"/>
      <c r="C11" s="88"/>
      <c r="D11" s="88"/>
      <c r="E11" s="88"/>
    </row>
    <row r="12" spans="1:5" x14ac:dyDescent="0.25">
      <c r="A12" s="82" t="s">
        <v>22</v>
      </c>
      <c r="B12" s="82"/>
      <c r="C12" s="82"/>
      <c r="D12" s="82"/>
      <c r="E12" s="82"/>
    </row>
    <row r="13" spans="1:5" x14ac:dyDescent="0.25">
      <c r="A13" s="88" t="s">
        <v>2</v>
      </c>
      <c r="B13" s="88"/>
      <c r="C13" s="88"/>
      <c r="D13" s="88"/>
      <c r="E13" s="88"/>
    </row>
    <row r="14" spans="1:5" x14ac:dyDescent="0.25">
      <c r="A14" s="82" t="s">
        <v>60</v>
      </c>
      <c r="B14" s="82"/>
      <c r="C14" s="82"/>
      <c r="D14" s="82"/>
      <c r="E14" s="82"/>
    </row>
    <row r="15" spans="1:5" ht="10.5" customHeight="1" x14ac:dyDescent="0.25">
      <c r="A15" s="88" t="s">
        <v>16</v>
      </c>
      <c r="B15" s="88"/>
      <c r="C15" s="88"/>
      <c r="D15" s="88"/>
      <c r="E15" s="88"/>
    </row>
    <row r="16" spans="1:5" ht="31.5" customHeight="1" x14ac:dyDescent="0.25">
      <c r="A16" s="82" t="s">
        <v>17</v>
      </c>
      <c r="B16" s="82"/>
      <c r="C16" s="82"/>
      <c r="D16" s="82"/>
      <c r="E16" s="82"/>
    </row>
    <row r="17" spans="1:7" ht="58.5" customHeight="1" x14ac:dyDescent="0.25">
      <c r="A17" s="82" t="s">
        <v>25</v>
      </c>
      <c r="B17" s="82"/>
      <c r="C17" s="82"/>
      <c r="D17" s="82"/>
      <c r="E17" s="82"/>
    </row>
    <row r="18" spans="1:7" ht="38.25" customHeight="1" x14ac:dyDescent="0.25">
      <c r="A18" s="91" t="s">
        <v>26</v>
      </c>
      <c r="B18" s="91"/>
      <c r="C18" s="91"/>
      <c r="D18" s="91"/>
      <c r="E18" s="91"/>
    </row>
    <row r="19" spans="1:7" x14ac:dyDescent="0.25">
      <c r="A19" s="91"/>
      <c r="B19" s="91"/>
      <c r="C19" s="91"/>
      <c r="D19" s="91"/>
      <c r="E19" s="91"/>
      <c r="F19" s="1">
        <f>818.7+3873.8</f>
        <v>4692.5</v>
      </c>
      <c r="G19" s="1">
        <v>3</v>
      </c>
    </row>
    <row r="20" spans="1:7" ht="135" x14ac:dyDescent="0.25">
      <c r="A20" s="2" t="s">
        <v>7</v>
      </c>
      <c r="B20" s="2" t="s">
        <v>10</v>
      </c>
      <c r="C20" s="2" t="s">
        <v>3</v>
      </c>
      <c r="D20" s="2" t="s">
        <v>9</v>
      </c>
      <c r="E20" s="2" t="s">
        <v>8</v>
      </c>
    </row>
    <row r="21" spans="1:7" ht="51" x14ac:dyDescent="0.25">
      <c r="A21" s="19" t="s">
        <v>43</v>
      </c>
      <c r="B21" s="17" t="s">
        <v>41</v>
      </c>
      <c r="C21" s="2" t="s">
        <v>4</v>
      </c>
      <c r="D21" s="2">
        <v>15.46</v>
      </c>
      <c r="E21" s="4">
        <f>D21*F19*G19</f>
        <v>217638.15000000002</v>
      </c>
      <c r="G21" s="10"/>
    </row>
    <row r="22" spans="1:7" x14ac:dyDescent="0.25">
      <c r="A22" s="3" t="s">
        <v>37</v>
      </c>
      <c r="B22" s="17" t="s">
        <v>23</v>
      </c>
      <c r="C22" s="2" t="s">
        <v>4</v>
      </c>
      <c r="D22" s="2">
        <v>6.06</v>
      </c>
      <c r="E22" s="4">
        <f>D22*F19*G19</f>
        <v>85309.65</v>
      </c>
      <c r="G22" s="10"/>
    </row>
    <row r="23" spans="1:7" x14ac:dyDescent="0.25">
      <c r="A23" s="3" t="s">
        <v>52</v>
      </c>
      <c r="B23" s="17" t="s">
        <v>131</v>
      </c>
      <c r="C23" s="2" t="s">
        <v>29</v>
      </c>
      <c r="D23" s="2"/>
      <c r="E23" s="4">
        <v>0</v>
      </c>
      <c r="G23" s="10"/>
    </row>
    <row r="24" spans="1:7" x14ac:dyDescent="0.25">
      <c r="A24" s="3" t="s">
        <v>49</v>
      </c>
      <c r="B24" s="17" t="s">
        <v>131</v>
      </c>
      <c r="C24" s="2" t="s">
        <v>29</v>
      </c>
      <c r="D24" s="2"/>
      <c r="E24" s="4">
        <v>22086.959999999999</v>
      </c>
      <c r="G24" s="10"/>
    </row>
    <row r="25" spans="1:7" ht="15.75" x14ac:dyDescent="0.25">
      <c r="A25" s="23" t="s">
        <v>50</v>
      </c>
      <c r="B25" s="17" t="s">
        <v>131</v>
      </c>
      <c r="C25" s="2" t="s">
        <v>29</v>
      </c>
      <c r="D25" s="2"/>
      <c r="E25" s="20">
        <v>14108.09</v>
      </c>
      <c r="G25" s="10"/>
    </row>
    <row r="26" spans="1:7" x14ac:dyDescent="0.25">
      <c r="A26" s="3" t="s">
        <v>48</v>
      </c>
      <c r="B26" s="17" t="s">
        <v>131</v>
      </c>
      <c r="C26" s="2" t="s">
        <v>29</v>
      </c>
      <c r="D26" s="2"/>
      <c r="E26" s="4">
        <v>6765.75</v>
      </c>
      <c r="G26" s="10"/>
    </row>
    <row r="27" spans="1:7" x14ac:dyDescent="0.25">
      <c r="A27" s="3" t="s">
        <v>27</v>
      </c>
      <c r="B27" s="17" t="s">
        <v>131</v>
      </c>
      <c r="C27" s="2" t="s">
        <v>29</v>
      </c>
      <c r="D27" s="2"/>
      <c r="E27" s="4">
        <v>11452.97</v>
      </c>
      <c r="G27" s="10"/>
    </row>
    <row r="28" spans="1:7" ht="30" x14ac:dyDescent="0.25">
      <c r="A28" s="49" t="s">
        <v>132</v>
      </c>
      <c r="B28" s="45" t="s">
        <v>138</v>
      </c>
      <c r="C28" s="2" t="s">
        <v>56</v>
      </c>
      <c r="D28" s="2">
        <v>7</v>
      </c>
      <c r="E28" s="4">
        <f>D28*260.07</f>
        <v>1820.49</v>
      </c>
      <c r="G28" s="10"/>
    </row>
    <row r="29" spans="1:7" ht="30" x14ac:dyDescent="0.25">
      <c r="A29" s="49" t="s">
        <v>133</v>
      </c>
      <c r="B29" s="45" t="s">
        <v>138</v>
      </c>
      <c r="C29" s="2" t="s">
        <v>56</v>
      </c>
      <c r="D29" s="2">
        <v>2</v>
      </c>
      <c r="E29" s="4">
        <f t="shared" ref="E29:E33" si="0">D29*260.07</f>
        <v>520.14</v>
      </c>
      <c r="G29" s="10"/>
    </row>
    <row r="30" spans="1:7" x14ac:dyDescent="0.25">
      <c r="A30" s="49" t="s">
        <v>135</v>
      </c>
      <c r="B30" s="45" t="s">
        <v>139</v>
      </c>
      <c r="C30" s="2" t="s">
        <v>56</v>
      </c>
      <c r="D30" s="2">
        <v>4</v>
      </c>
      <c r="E30" s="4">
        <f t="shared" si="0"/>
        <v>1040.28</v>
      </c>
      <c r="G30" s="10"/>
    </row>
    <row r="31" spans="1:7" ht="17.25" customHeight="1" x14ac:dyDescent="0.25">
      <c r="A31" s="49" t="s">
        <v>134</v>
      </c>
      <c r="B31" s="45" t="s">
        <v>139</v>
      </c>
      <c r="C31" s="2" t="s">
        <v>29</v>
      </c>
      <c r="D31" s="2"/>
      <c r="E31" s="4">
        <v>33751.599999999999</v>
      </c>
      <c r="G31" s="10"/>
    </row>
    <row r="32" spans="1:7" ht="30" x14ac:dyDescent="0.25">
      <c r="A32" s="50" t="s">
        <v>136</v>
      </c>
      <c r="B32" s="46" t="s">
        <v>140</v>
      </c>
      <c r="C32" s="2" t="s">
        <v>56</v>
      </c>
      <c r="D32" s="2">
        <v>10.5</v>
      </c>
      <c r="E32" s="4">
        <f t="shared" si="0"/>
        <v>2730.7350000000001</v>
      </c>
      <c r="G32" s="10"/>
    </row>
    <row r="33" spans="1:9" ht="30" x14ac:dyDescent="0.25">
      <c r="A33" s="49" t="s">
        <v>137</v>
      </c>
      <c r="B33" s="44" t="s">
        <v>140</v>
      </c>
      <c r="C33" s="2" t="s">
        <v>56</v>
      </c>
      <c r="D33" s="2">
        <v>10</v>
      </c>
      <c r="E33" s="4">
        <f t="shared" si="0"/>
        <v>2600.6999999999998</v>
      </c>
      <c r="G33" s="10"/>
    </row>
    <row r="34" spans="1:9" x14ac:dyDescent="0.25">
      <c r="A34" s="49"/>
      <c r="B34" s="47"/>
      <c r="C34" s="2"/>
      <c r="D34" s="35"/>
      <c r="E34" s="4"/>
      <c r="G34" s="10"/>
    </row>
    <row r="35" spans="1:9" s="9" customFormat="1" ht="14.25" x14ac:dyDescent="0.2">
      <c r="A35" s="5" t="s">
        <v>30</v>
      </c>
      <c r="B35" s="48"/>
      <c r="C35" s="7"/>
      <c r="D35" s="6"/>
      <c r="E35" s="8">
        <f>SUM(E21:E34)</f>
        <v>399825.51500000007</v>
      </c>
      <c r="F35" s="99">
        <f>E21+E22+E24+E25+E26+E27+E28+E29+E30+E31+E32+E33</f>
        <v>399825.51500000007</v>
      </c>
    </row>
    <row r="36" spans="1:9" s="9" customFormat="1" ht="14.25" x14ac:dyDescent="0.2">
      <c r="A36" s="11"/>
      <c r="B36" s="12"/>
      <c r="C36" s="13"/>
      <c r="D36" s="12"/>
      <c r="E36" s="14"/>
    </row>
    <row r="37" spans="1:9" ht="33.75" customHeight="1" x14ac:dyDescent="0.25">
      <c r="A37" s="92" t="s">
        <v>151</v>
      </c>
      <c r="B37" s="92"/>
      <c r="C37" s="92"/>
      <c r="D37" s="92"/>
      <c r="E37" s="92"/>
    </row>
    <row r="38" spans="1:9" ht="33" customHeight="1" x14ac:dyDescent="0.25">
      <c r="A38" s="82" t="s">
        <v>21</v>
      </c>
      <c r="B38" s="82"/>
      <c r="C38" s="82"/>
      <c r="D38" s="82"/>
      <c r="E38" s="82"/>
    </row>
    <row r="39" spans="1:9" ht="13.9" customHeight="1" x14ac:dyDescent="0.25">
      <c r="A39" s="82" t="s">
        <v>20</v>
      </c>
      <c r="B39" s="82"/>
      <c r="C39" s="82"/>
      <c r="D39" s="82"/>
      <c r="E39" s="82"/>
    </row>
    <row r="40" spans="1:9" ht="28.5" customHeight="1" x14ac:dyDescent="0.25">
      <c r="A40" s="82" t="s">
        <v>31</v>
      </c>
      <c r="B40" s="82"/>
      <c r="C40" s="82"/>
      <c r="D40" s="82"/>
      <c r="E40" s="82"/>
    </row>
    <row r="41" spans="1:9" x14ac:dyDescent="0.25">
      <c r="A41" s="90" t="s">
        <v>5</v>
      </c>
      <c r="B41" s="90"/>
      <c r="C41" s="90"/>
      <c r="D41" s="90"/>
      <c r="E41" s="90"/>
    </row>
    <row r="42" spans="1:9" x14ac:dyDescent="0.25">
      <c r="A42" s="82" t="s">
        <v>18</v>
      </c>
      <c r="B42" s="82"/>
      <c r="C42" s="82"/>
      <c r="D42" s="82"/>
      <c r="E42" s="82"/>
      <c r="I42" s="1" t="s">
        <v>36</v>
      </c>
    </row>
    <row r="43" spans="1:9" ht="13.9" customHeight="1" x14ac:dyDescent="0.25">
      <c r="A43" s="93" t="s">
        <v>70</v>
      </c>
      <c r="B43" s="93"/>
      <c r="C43" s="93"/>
      <c r="D43" s="93"/>
      <c r="E43" s="93"/>
    </row>
    <row r="44" spans="1:9" x14ac:dyDescent="0.25">
      <c r="B44" s="94" t="s">
        <v>19</v>
      </c>
      <c r="C44" s="94"/>
      <c r="D44" s="94"/>
      <c r="E44" s="42" t="s">
        <v>6</v>
      </c>
    </row>
    <row r="45" spans="1:9" x14ac:dyDescent="0.25">
      <c r="A45" s="18"/>
      <c r="B45" s="18"/>
      <c r="C45" s="18"/>
      <c r="D45" s="18"/>
      <c r="E45" s="18"/>
    </row>
    <row r="46" spans="1:9" ht="13.9" customHeight="1" x14ac:dyDescent="0.25">
      <c r="A46" s="93" t="s">
        <v>141</v>
      </c>
      <c r="B46" s="93"/>
      <c r="C46" s="93"/>
      <c r="D46" s="93"/>
      <c r="E46" s="93"/>
    </row>
    <row r="47" spans="1:9" x14ac:dyDescent="0.25">
      <c r="B47" s="94" t="s">
        <v>19</v>
      </c>
      <c r="C47" s="94"/>
      <c r="D47" s="94"/>
      <c r="E47" s="42" t="s">
        <v>6</v>
      </c>
    </row>
    <row r="48" spans="1:9" x14ac:dyDescent="0.25">
      <c r="A48" s="1" t="s">
        <v>57</v>
      </c>
    </row>
    <row r="49" spans="1:7" x14ac:dyDescent="0.25">
      <c r="A49" s="9" t="s">
        <v>32</v>
      </c>
    </row>
    <row r="50" spans="1:7" x14ac:dyDescent="0.25">
      <c r="A50" s="9" t="s">
        <v>40</v>
      </c>
      <c r="B50" s="22">
        <f>'3кв'!B60</f>
        <v>102074.50049999979</v>
      </c>
    </row>
    <row r="51" spans="1:7" ht="20.25" customHeight="1" x14ac:dyDescent="0.25">
      <c r="A51" s="43" t="s">
        <v>142</v>
      </c>
      <c r="B51" s="15"/>
    </row>
    <row r="52" spans="1:7" x14ac:dyDescent="0.25">
      <c r="A52" s="1" t="s">
        <v>33</v>
      </c>
      <c r="B52" s="15">
        <v>346010.07</v>
      </c>
    </row>
    <row r="53" spans="1:7" x14ac:dyDescent="0.25">
      <c r="A53" s="1" t="s">
        <v>35</v>
      </c>
      <c r="B53" s="15">
        <f>F53+F54+F55</f>
        <v>91915.64</v>
      </c>
      <c r="F53" s="1">
        <v>42142.45</v>
      </c>
      <c r="G53" s="1" t="s">
        <v>46</v>
      </c>
    </row>
    <row r="54" spans="1:7" x14ac:dyDescent="0.25">
      <c r="A54" s="1" t="s">
        <v>44</v>
      </c>
      <c r="B54" s="15">
        <f>350*3</f>
        <v>1050</v>
      </c>
      <c r="F54" s="1">
        <f>6886.8+659.23</f>
        <v>7546.0300000000007</v>
      </c>
      <c r="G54" s="1" t="s">
        <v>47</v>
      </c>
    </row>
    <row r="55" spans="1:7" x14ac:dyDescent="0.25">
      <c r="A55" s="1" t="s">
        <v>42</v>
      </c>
      <c r="B55" s="15">
        <f>3*330</f>
        <v>990</v>
      </c>
      <c r="F55" s="1">
        <v>42227.16</v>
      </c>
      <c r="G55" s="1" t="s">
        <v>51</v>
      </c>
    </row>
    <row r="56" spans="1:7" x14ac:dyDescent="0.25">
      <c r="A56" s="1" t="s">
        <v>45</v>
      </c>
      <c r="B56" s="15">
        <f>3*300</f>
        <v>900</v>
      </c>
    </row>
    <row r="57" spans="1:7" ht="30" x14ac:dyDescent="0.25">
      <c r="A57" s="43" t="s">
        <v>38</v>
      </c>
      <c r="B57" s="15">
        <f>E35</f>
        <v>399825.51500000007</v>
      </c>
    </row>
    <row r="58" spans="1:7" x14ac:dyDescent="0.25">
      <c r="A58" s="16" t="s">
        <v>34</v>
      </c>
      <c r="B58" s="21">
        <f>B50+B52+B53+B54+B55+B56-B57</f>
        <v>143114.69549999974</v>
      </c>
    </row>
  </sheetData>
  <mergeCells count="28">
    <mergeCell ref="A12:E12"/>
    <mergeCell ref="A1:E1"/>
    <mergeCell ref="A2:E2"/>
    <mergeCell ref="A3:E3"/>
    <mergeCell ref="A5:E5"/>
    <mergeCell ref="A6:E6"/>
    <mergeCell ref="A7:E7"/>
    <mergeCell ref="A8:E8"/>
    <mergeCell ref="A9:E9"/>
    <mergeCell ref="A10:E10"/>
    <mergeCell ref="A11:E11"/>
    <mergeCell ref="A41:E41"/>
    <mergeCell ref="A13:E13"/>
    <mergeCell ref="A14:E14"/>
    <mergeCell ref="A15:E15"/>
    <mergeCell ref="A16:E16"/>
    <mergeCell ref="A17:E17"/>
    <mergeCell ref="A18:E18"/>
    <mergeCell ref="A19:E19"/>
    <mergeCell ref="A37:E37"/>
    <mergeCell ref="A38:E38"/>
    <mergeCell ref="A39:E39"/>
    <mergeCell ref="A40:E40"/>
    <mergeCell ref="A42:E42"/>
    <mergeCell ref="A43:E43"/>
    <mergeCell ref="B44:D44"/>
    <mergeCell ref="A46:E46"/>
    <mergeCell ref="B47:D47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view="pageBreakPreview" topLeftCell="A22" zoomScaleSheetLayoutView="100" workbookViewId="0">
      <selection activeCell="D26" sqref="D26"/>
    </sheetView>
  </sheetViews>
  <sheetFormatPr defaultRowHeight="15" x14ac:dyDescent="0.25"/>
  <cols>
    <col min="1" max="1" width="10.5703125" customWidth="1"/>
    <col min="2" max="2" width="54.28515625" customWidth="1"/>
    <col min="3" max="3" width="16.140625" customWidth="1"/>
    <col min="4" max="4" width="13.140625" bestFit="1" customWidth="1"/>
    <col min="5" max="5" width="15.28515625" customWidth="1"/>
    <col min="6" max="6" width="12.42578125" customWidth="1"/>
    <col min="7" max="7" width="12" customWidth="1"/>
    <col min="8" max="8" width="13.5703125" customWidth="1"/>
  </cols>
  <sheetData>
    <row r="1" spans="1:6" ht="15.75" x14ac:dyDescent="0.25">
      <c r="A1" s="95" t="s">
        <v>99</v>
      </c>
      <c r="B1" s="95"/>
      <c r="C1" s="95"/>
      <c r="D1" s="51"/>
    </row>
    <row r="2" spans="1:6" ht="15.75" x14ac:dyDescent="0.25">
      <c r="A2" s="96" t="s">
        <v>100</v>
      </c>
      <c r="B2" s="96"/>
      <c r="C2" s="96"/>
      <c r="D2" s="52"/>
    </row>
    <row r="3" spans="1:6" ht="15.75" x14ac:dyDescent="0.25">
      <c r="A3" s="96" t="s">
        <v>101</v>
      </c>
      <c r="B3" s="96"/>
      <c r="C3" s="96"/>
      <c r="D3" s="52"/>
    </row>
    <row r="4" spans="1:6" ht="15.75" x14ac:dyDescent="0.25">
      <c r="A4" s="95" t="s">
        <v>128</v>
      </c>
      <c r="B4" s="95"/>
      <c r="C4" s="95"/>
      <c r="D4" s="51"/>
    </row>
    <row r="5" spans="1:6" ht="15.75" x14ac:dyDescent="0.25">
      <c r="A5" s="97"/>
      <c r="B5" s="97"/>
      <c r="C5" s="97"/>
      <c r="D5" s="53"/>
    </row>
    <row r="6" spans="1:6" ht="15.75" x14ac:dyDescent="0.25">
      <c r="A6" s="52"/>
      <c r="B6" s="54" t="s">
        <v>102</v>
      </c>
      <c r="C6" s="55">
        <f>'1кв'!B51</f>
        <v>6152.8</v>
      </c>
      <c r="D6" s="56"/>
    </row>
    <row r="7" spans="1:6" ht="15.75" x14ac:dyDescent="0.25">
      <c r="A7" s="57" t="s">
        <v>103</v>
      </c>
      <c r="B7" s="54" t="s">
        <v>143</v>
      </c>
      <c r="C7" s="55"/>
      <c r="D7" s="56"/>
    </row>
    <row r="8" spans="1:6" ht="15.75" x14ac:dyDescent="0.25">
      <c r="A8" s="52"/>
      <c r="B8" s="58" t="s">
        <v>104</v>
      </c>
      <c r="C8" s="55"/>
      <c r="D8" s="56"/>
    </row>
    <row r="9" spans="1:6" ht="15.75" x14ac:dyDescent="0.25">
      <c r="A9" s="52"/>
      <c r="B9" s="3" t="s">
        <v>144</v>
      </c>
      <c r="C9" s="55"/>
      <c r="D9" s="56"/>
    </row>
    <row r="10" spans="1:6" ht="15.75" x14ac:dyDescent="0.25">
      <c r="A10" s="52"/>
      <c r="B10" s="3" t="s">
        <v>145</v>
      </c>
      <c r="C10" s="55"/>
      <c r="D10" s="56"/>
    </row>
    <row r="11" spans="1:6" ht="15.75" x14ac:dyDescent="0.25">
      <c r="A11" s="52"/>
      <c r="B11" s="3" t="s">
        <v>146</v>
      </c>
      <c r="C11" s="55"/>
      <c r="D11" s="56"/>
    </row>
    <row r="12" spans="1:6" ht="15.75" x14ac:dyDescent="0.25">
      <c r="B12" s="59" t="s">
        <v>105</v>
      </c>
      <c r="C12" s="60">
        <f>'1кв'!B53+'2кв'!B49+'3кв'!B54+'4кв'!B52</f>
        <v>1271009.0900000001</v>
      </c>
      <c r="D12" s="61"/>
    </row>
    <row r="13" spans="1:6" ht="15.75" x14ac:dyDescent="0.25">
      <c r="B13" s="59" t="s">
        <v>106</v>
      </c>
      <c r="C13" s="60">
        <f>'1кв'!B54+'2кв'!B50+'3кв'!B55+'4кв'!B53</f>
        <v>302522.44</v>
      </c>
      <c r="D13" s="61"/>
      <c r="E13" s="1"/>
      <c r="F13" s="1"/>
    </row>
    <row r="14" spans="1:6" ht="30" x14ac:dyDescent="0.25">
      <c r="B14" s="62" t="s">
        <v>107</v>
      </c>
      <c r="C14" s="60">
        <f>'1кв'!B55+'2кв'!B51+'3кв'!B56+'4кв'!B54</f>
        <v>4200</v>
      </c>
      <c r="D14" s="61"/>
      <c r="E14" s="1"/>
      <c r="F14" s="1"/>
    </row>
    <row r="15" spans="1:6" ht="30" x14ac:dyDescent="0.25">
      <c r="B15" s="62" t="s">
        <v>108</v>
      </c>
      <c r="C15" s="60">
        <f>'1кв'!B56+'2кв'!B52+'3кв'!B57+'4кв'!B55</f>
        <v>3960</v>
      </c>
      <c r="D15" s="61"/>
      <c r="E15" s="1"/>
      <c r="F15" s="1"/>
    </row>
    <row r="16" spans="1:6" ht="30" x14ac:dyDescent="0.25">
      <c r="A16" s="57"/>
      <c r="B16" s="62" t="s">
        <v>109</v>
      </c>
      <c r="C16" s="60">
        <f>'1кв'!B57+'2кв'!B53+'3кв'!B58+'4кв'!B56</f>
        <v>3600</v>
      </c>
      <c r="D16" s="61"/>
    </row>
    <row r="17" spans="1:5" ht="15.75" x14ac:dyDescent="0.25">
      <c r="A17" s="63"/>
      <c r="B17" s="59" t="s">
        <v>110</v>
      </c>
      <c r="C17" s="64">
        <f>SUM(C12:C16)</f>
        <v>1585291.53</v>
      </c>
      <c r="D17" s="56">
        <f>'1кв'!B53+'1кв'!B54+'1кв'!B55+'1кв'!B56+'1кв'!B57+'2кв'!B49+'2кв'!B50+'2кв'!B51+'2кв'!B52+'2кв'!B53+'3кв'!B54+'3кв'!B55+'3кв'!B56+'3кв'!B57+'3кв'!B58+'4кв'!B52+'4кв'!B53+'4кв'!B54+'4кв'!B55+'4кв'!B56</f>
        <v>1585291.5299999998</v>
      </c>
    </row>
    <row r="18" spans="1:5" ht="15.75" x14ac:dyDescent="0.25">
      <c r="A18" s="53"/>
      <c r="B18" s="98"/>
      <c r="C18" s="98"/>
      <c r="D18" s="65"/>
    </row>
    <row r="19" spans="1:5" ht="15.75" x14ac:dyDescent="0.25">
      <c r="A19" s="66" t="s">
        <v>111</v>
      </c>
      <c r="B19" s="19" t="s">
        <v>43</v>
      </c>
      <c r="C19" s="67">
        <f>'1кв'!E21+'2кв'!E21+'3кв'!E21+'4кв'!E21</f>
        <v>824378.4</v>
      </c>
      <c r="D19" s="65"/>
    </row>
    <row r="20" spans="1:5" ht="15.75" x14ac:dyDescent="0.25">
      <c r="A20" s="66"/>
      <c r="B20" s="68" t="s">
        <v>37</v>
      </c>
      <c r="C20" s="67">
        <f>'1кв'!E22+'2кв'!E22+'3кв'!E22+'4кв'!E22</f>
        <v>323219.39999999997</v>
      </c>
      <c r="D20" s="65"/>
    </row>
    <row r="21" spans="1:5" ht="15.75" x14ac:dyDescent="0.25">
      <c r="A21" s="66"/>
      <c r="B21" s="3" t="s">
        <v>52</v>
      </c>
      <c r="C21" s="67">
        <f>'1кв'!E23+'2кв'!E23+'3кв'!E23+'4кв'!E23</f>
        <v>4412.3</v>
      </c>
      <c r="D21" s="65"/>
    </row>
    <row r="22" spans="1:5" ht="15.75" x14ac:dyDescent="0.25">
      <c r="A22" s="66"/>
      <c r="B22" s="3" t="s">
        <v>114</v>
      </c>
      <c r="C22" s="67">
        <f>'1кв'!E24+'2кв'!E24+'3кв'!E24+'4кв'!E24</f>
        <v>46982.130000000005</v>
      </c>
      <c r="D22" s="65"/>
    </row>
    <row r="23" spans="1:5" ht="15.75" x14ac:dyDescent="0.25">
      <c r="A23" s="66"/>
      <c r="B23" s="3" t="s">
        <v>112</v>
      </c>
      <c r="C23" s="67">
        <f>'1кв'!E25+'2кв'!E25+'3кв'!E25+'4кв'!E25</f>
        <v>30009.9</v>
      </c>
      <c r="D23" s="65"/>
    </row>
    <row r="24" spans="1:5" ht="15.75" x14ac:dyDescent="0.25">
      <c r="A24" s="66"/>
      <c r="B24" s="3" t="s">
        <v>113</v>
      </c>
      <c r="C24" s="67">
        <f>'1кв'!E26+'2кв'!E26+'3кв'!E26+'4кв'!E26</f>
        <v>29866.3</v>
      </c>
      <c r="D24" s="65"/>
    </row>
    <row r="25" spans="1:5" ht="15.75" x14ac:dyDescent="0.25">
      <c r="A25" s="53"/>
      <c r="B25" s="3" t="s">
        <v>27</v>
      </c>
      <c r="C25" s="67">
        <f>'1кв'!E27+'2кв'!E27+'3кв'!E27+'4кв'!E27</f>
        <v>54585.090000000004</v>
      </c>
      <c r="D25" s="65"/>
      <c r="E25" s="69"/>
    </row>
    <row r="26" spans="1:5" ht="15.75" x14ac:dyDescent="0.25">
      <c r="A26" s="66"/>
      <c r="B26" s="70" t="s">
        <v>147</v>
      </c>
      <c r="C26" s="67">
        <f>'1кв'!E29+'1кв'!E30+'1кв'!E31+'1кв'!E32+'1кв'!E33+'1кв'!E34+'2кв'!E29+'2кв'!E30+'3кв'!E29+'3кв'!E30+'3кв'!E31+'3кв'!E32+'3кв'!E33+'3кв'!E34+'3кв'!E35+'4кв'!E28+'4кв'!E29+'4кв'!E30+'4кв'!E32+'4кв'!E33</f>
        <v>37305.484499999991</v>
      </c>
      <c r="D26" s="65">
        <f>'1кв'!E29+'1кв'!E30+'1кв'!E31+'1кв'!E32+'1кв'!E33+'1кв'!E34+'2кв'!E29+'2кв'!E30+'3кв'!E29+'3кв'!E30+'3кв'!E31+'3кв'!E32+'3кв'!E33+'3кв'!E34+'3кв'!E35+'4кв'!E33+'4кв'!E32+'4кв'!E30+'4кв'!E29+'4кв'!E28</f>
        <v>37305.484499999991</v>
      </c>
    </row>
    <row r="27" spans="1:5" ht="15.75" x14ac:dyDescent="0.25">
      <c r="A27" s="66"/>
      <c r="B27" s="71" t="s">
        <v>115</v>
      </c>
      <c r="C27" s="67">
        <f>C29+C30+C31+C32</f>
        <v>97570.63</v>
      </c>
      <c r="D27" s="65"/>
    </row>
    <row r="28" spans="1:5" ht="15.75" x14ac:dyDescent="0.25">
      <c r="A28" s="66"/>
      <c r="B28" s="58" t="s">
        <v>104</v>
      </c>
      <c r="C28" s="67"/>
      <c r="D28" s="65"/>
    </row>
    <row r="29" spans="1:5" ht="15.75" x14ac:dyDescent="0.25">
      <c r="A29" s="66"/>
      <c r="B29" s="49" t="s">
        <v>116</v>
      </c>
      <c r="C29" s="67">
        <f>'3кв'!E28</f>
        <v>16200</v>
      </c>
      <c r="D29" s="65"/>
    </row>
    <row r="30" spans="1:5" ht="15.75" x14ac:dyDescent="0.25">
      <c r="A30" s="66"/>
      <c r="B30" s="49" t="s">
        <v>148</v>
      </c>
      <c r="C30" s="67">
        <f>'2кв'!E28</f>
        <v>8800</v>
      </c>
      <c r="D30" s="65"/>
    </row>
    <row r="31" spans="1:5" ht="15.75" x14ac:dyDescent="0.25">
      <c r="A31" s="66"/>
      <c r="B31" s="3" t="s">
        <v>149</v>
      </c>
      <c r="C31" s="67">
        <f>'1кв'!E28</f>
        <v>38819.03</v>
      </c>
      <c r="D31" s="65"/>
    </row>
    <row r="32" spans="1:5" ht="15.75" x14ac:dyDescent="0.25">
      <c r="A32" s="66"/>
      <c r="B32" s="3" t="s">
        <v>150</v>
      </c>
      <c r="C32" s="67">
        <v>33751.599999999999</v>
      </c>
      <c r="D32" s="65"/>
    </row>
    <row r="33" spans="1:5" ht="15.75" x14ac:dyDescent="0.25">
      <c r="A33" s="66"/>
      <c r="B33" s="49"/>
      <c r="C33" s="67"/>
      <c r="D33" s="65"/>
    </row>
    <row r="34" spans="1:5" ht="15.75" x14ac:dyDescent="0.25">
      <c r="A34" s="53"/>
      <c r="B34" s="72" t="s">
        <v>117</v>
      </c>
      <c r="C34" s="73">
        <f>SUM(C19:C27)</f>
        <v>1448329.6345000002</v>
      </c>
      <c r="D34" s="65">
        <f>'1кв'!E36+'2кв'!E32+'3кв'!E37+'4кв'!E35</f>
        <v>1448329.6345000004</v>
      </c>
      <c r="E34" s="69">
        <f>C34-D34</f>
        <v>0</v>
      </c>
    </row>
    <row r="35" spans="1:5" ht="15.75" x14ac:dyDescent="0.25">
      <c r="A35" s="53"/>
      <c r="B35" s="74" t="s">
        <v>118</v>
      </c>
      <c r="C35" s="75">
        <f>C6+C17-C34</f>
        <v>143114.69549999991</v>
      </c>
      <c r="D35" s="65"/>
    </row>
    <row r="36" spans="1:5" ht="15.75" x14ac:dyDescent="0.25">
      <c r="A36" s="53"/>
      <c r="B36" s="57"/>
      <c r="C36" s="57"/>
      <c r="D36" s="65"/>
    </row>
    <row r="37" spans="1:5" ht="15.75" x14ac:dyDescent="0.25">
      <c r="A37" s="53"/>
      <c r="B37" s="76" t="s">
        <v>119</v>
      </c>
      <c r="C37" s="76"/>
      <c r="D37" s="65"/>
    </row>
    <row r="38" spans="1:5" ht="15.75" x14ac:dyDescent="0.25">
      <c r="A38" s="53"/>
      <c r="B38" s="76" t="s">
        <v>120</v>
      </c>
      <c r="C38" s="77">
        <v>180874.76</v>
      </c>
      <c r="D38" s="65"/>
    </row>
    <row r="39" spans="1:5" ht="15.75" x14ac:dyDescent="0.25">
      <c r="A39" s="53"/>
      <c r="B39" s="78" t="s">
        <v>121</v>
      </c>
      <c r="C39" s="79">
        <v>178690.08</v>
      </c>
      <c r="D39" s="65"/>
    </row>
    <row r="40" spans="1:5" ht="15.75" x14ac:dyDescent="0.25">
      <c r="A40" s="53"/>
      <c r="B40" s="76" t="s">
        <v>122</v>
      </c>
      <c r="C40" s="80">
        <f>C39-C38</f>
        <v>-2184.6800000000221</v>
      </c>
      <c r="D40" s="65"/>
    </row>
    <row r="41" spans="1:5" ht="15.75" x14ac:dyDescent="0.25">
      <c r="A41" s="53"/>
      <c r="B41" s="57"/>
      <c r="C41" s="57"/>
      <c r="D41" s="65"/>
    </row>
    <row r="42" spans="1:5" ht="15.75" x14ac:dyDescent="0.25">
      <c r="A42" s="53"/>
      <c r="B42" s="57"/>
      <c r="C42" s="57"/>
      <c r="D42" s="65"/>
    </row>
    <row r="43" spans="1:5" ht="15.75" x14ac:dyDescent="0.25">
      <c r="A43" s="53" t="s">
        <v>123</v>
      </c>
      <c r="B43" s="57" t="s">
        <v>124</v>
      </c>
      <c r="C43" s="57"/>
      <c r="D43" s="65"/>
    </row>
    <row r="44" spans="1:5" ht="15.75" x14ac:dyDescent="0.25">
      <c r="A44" s="53"/>
      <c r="B44" s="57" t="s">
        <v>125</v>
      </c>
      <c r="C44" s="57"/>
      <c r="D44" s="65"/>
    </row>
    <row r="45" spans="1:5" ht="15.75" x14ac:dyDescent="0.25">
      <c r="A45" s="53"/>
      <c r="B45" s="57" t="s">
        <v>126</v>
      </c>
      <c r="C45" s="57"/>
      <c r="D45" s="65"/>
    </row>
    <row r="46" spans="1:5" ht="15.75" x14ac:dyDescent="0.25">
      <c r="A46" s="53"/>
      <c r="B46" s="57"/>
      <c r="C46" s="57"/>
      <c r="D46" s="65"/>
    </row>
    <row r="47" spans="1:5" ht="15.75" x14ac:dyDescent="0.25">
      <c r="A47" s="53"/>
      <c r="B47" s="57"/>
      <c r="C47" s="57"/>
      <c r="D47" s="65"/>
    </row>
    <row r="48" spans="1:5" ht="15.75" x14ac:dyDescent="0.25">
      <c r="A48" s="53"/>
      <c r="B48" s="57" t="s">
        <v>127</v>
      </c>
      <c r="C48" s="57"/>
      <c r="D48" s="65"/>
    </row>
    <row r="49" spans="1:4" ht="15.75" x14ac:dyDescent="0.25">
      <c r="A49" s="53"/>
      <c r="B49" s="57"/>
      <c r="C49" s="57"/>
      <c r="D49" s="65"/>
    </row>
    <row r="50" spans="1:4" ht="15.75" x14ac:dyDescent="0.25">
      <c r="A50" s="53"/>
      <c r="B50" s="57"/>
      <c r="C50" s="57"/>
      <c r="D50" s="65"/>
    </row>
  </sheetData>
  <mergeCells count="6">
    <mergeCell ref="B18:C18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2024-02-27T08:58:18Z</dcterms:modified>
</cp:coreProperties>
</file>